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EEC51111-86AB-4102-B372-FC982162E4B6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Example 1" sheetId="4" r:id="rId1"/>
    <sheet name="Z table book 1" sheetId="116" r:id="rId2"/>
    <sheet name="X1" sheetId="49" r:id="rId3"/>
    <sheet name="X2" sheetId="50" r:id="rId4"/>
    <sheet name="Example 2" sheetId="104" r:id="rId5"/>
    <sheet name="Z table book 2" sheetId="117" r:id="rId6"/>
    <sheet name="X3" sheetId="105" r:id="rId7"/>
    <sheet name="X4" sheetId="106" r:id="rId8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4" l="1"/>
  <c r="L10" i="4"/>
  <c r="K48" i="117" l="1"/>
  <c r="J48" i="117"/>
  <c r="I48" i="117"/>
  <c r="H48" i="117"/>
  <c r="G48" i="117"/>
  <c r="F48" i="117"/>
  <c r="E48" i="117"/>
  <c r="D48" i="117"/>
  <c r="C48" i="117"/>
  <c r="B48" i="117"/>
  <c r="K47" i="117"/>
  <c r="J47" i="117"/>
  <c r="I47" i="117"/>
  <c r="H47" i="117"/>
  <c r="G47" i="117"/>
  <c r="F47" i="117"/>
  <c r="E47" i="117"/>
  <c r="D47" i="117"/>
  <c r="C47" i="117"/>
  <c r="B47" i="117"/>
  <c r="K46" i="117"/>
  <c r="J46" i="117"/>
  <c r="I46" i="117"/>
  <c r="H46" i="117"/>
  <c r="G46" i="117"/>
  <c r="F46" i="117"/>
  <c r="E46" i="117"/>
  <c r="D46" i="117"/>
  <c r="C46" i="117"/>
  <c r="B46" i="117"/>
  <c r="K45" i="117"/>
  <c r="J45" i="117"/>
  <c r="I45" i="117"/>
  <c r="H45" i="117"/>
  <c r="G45" i="117"/>
  <c r="F45" i="117"/>
  <c r="E45" i="117"/>
  <c r="D45" i="117"/>
  <c r="C45" i="117"/>
  <c r="B45" i="117"/>
  <c r="K44" i="117"/>
  <c r="J44" i="117"/>
  <c r="I44" i="117"/>
  <c r="H44" i="117"/>
  <c r="G44" i="117"/>
  <c r="F44" i="117"/>
  <c r="E44" i="117"/>
  <c r="D44" i="117"/>
  <c r="C44" i="117"/>
  <c r="B44" i="117"/>
  <c r="K43" i="117"/>
  <c r="J43" i="117"/>
  <c r="I43" i="117"/>
  <c r="H43" i="117"/>
  <c r="G43" i="117"/>
  <c r="F43" i="117"/>
  <c r="E43" i="117"/>
  <c r="D43" i="117"/>
  <c r="C43" i="117"/>
  <c r="B43" i="117"/>
  <c r="K42" i="117"/>
  <c r="J42" i="117"/>
  <c r="I42" i="117"/>
  <c r="H42" i="117"/>
  <c r="G42" i="117"/>
  <c r="F42" i="117"/>
  <c r="E42" i="117"/>
  <c r="D42" i="117"/>
  <c r="C42" i="117"/>
  <c r="B42" i="117"/>
  <c r="K41" i="117"/>
  <c r="J41" i="117"/>
  <c r="I41" i="117"/>
  <c r="H41" i="117"/>
  <c r="G41" i="117"/>
  <c r="F41" i="117"/>
  <c r="E41" i="117"/>
  <c r="D41" i="117"/>
  <c r="C41" i="117"/>
  <c r="B41" i="117"/>
  <c r="K40" i="117"/>
  <c r="J40" i="117"/>
  <c r="I40" i="117"/>
  <c r="H40" i="117"/>
  <c r="G40" i="117"/>
  <c r="F40" i="117"/>
  <c r="E40" i="117"/>
  <c r="D40" i="117"/>
  <c r="C40" i="117"/>
  <c r="B40" i="117"/>
  <c r="K39" i="117"/>
  <c r="J39" i="117"/>
  <c r="I39" i="117"/>
  <c r="H39" i="117"/>
  <c r="G39" i="117"/>
  <c r="F39" i="117"/>
  <c r="E39" i="117"/>
  <c r="D39" i="117"/>
  <c r="C39" i="117"/>
  <c r="B39" i="117"/>
  <c r="K38" i="117"/>
  <c r="J38" i="117"/>
  <c r="I38" i="117"/>
  <c r="H38" i="117"/>
  <c r="G38" i="117"/>
  <c r="F38" i="117"/>
  <c r="E38" i="117"/>
  <c r="D38" i="117"/>
  <c r="C38" i="117"/>
  <c r="B38" i="117"/>
  <c r="K37" i="117"/>
  <c r="J37" i="117"/>
  <c r="I37" i="117"/>
  <c r="H37" i="117"/>
  <c r="G37" i="117"/>
  <c r="F37" i="117"/>
  <c r="E37" i="117"/>
  <c r="D37" i="117"/>
  <c r="C37" i="117"/>
  <c r="B37" i="117"/>
  <c r="K36" i="117"/>
  <c r="J36" i="117"/>
  <c r="I36" i="117"/>
  <c r="H36" i="117"/>
  <c r="G36" i="117"/>
  <c r="F36" i="117"/>
  <c r="E36" i="117"/>
  <c r="D36" i="117"/>
  <c r="C36" i="117"/>
  <c r="B36" i="117"/>
  <c r="K35" i="117"/>
  <c r="J35" i="117"/>
  <c r="I35" i="117"/>
  <c r="H35" i="117"/>
  <c r="G35" i="117"/>
  <c r="F35" i="117"/>
  <c r="E35" i="117"/>
  <c r="D35" i="117"/>
  <c r="C35" i="117"/>
  <c r="B35" i="117"/>
  <c r="K34" i="117"/>
  <c r="J34" i="117"/>
  <c r="I34" i="117"/>
  <c r="H34" i="117"/>
  <c r="G34" i="117"/>
  <c r="F34" i="117"/>
  <c r="E34" i="117"/>
  <c r="D34" i="117"/>
  <c r="C34" i="117"/>
  <c r="B34" i="117"/>
  <c r="K33" i="117"/>
  <c r="J33" i="117"/>
  <c r="I33" i="117"/>
  <c r="H33" i="117"/>
  <c r="G33" i="117"/>
  <c r="F33" i="117"/>
  <c r="E33" i="117"/>
  <c r="D33" i="117"/>
  <c r="C33" i="117"/>
  <c r="B33" i="117"/>
  <c r="K32" i="117"/>
  <c r="J32" i="117"/>
  <c r="I32" i="117"/>
  <c r="H32" i="117"/>
  <c r="G32" i="117"/>
  <c r="F32" i="117"/>
  <c r="E32" i="117"/>
  <c r="D32" i="117"/>
  <c r="C32" i="117"/>
  <c r="B32" i="117"/>
  <c r="K31" i="117"/>
  <c r="J31" i="117"/>
  <c r="I31" i="117"/>
  <c r="H31" i="117"/>
  <c r="G31" i="117"/>
  <c r="F31" i="117"/>
  <c r="E31" i="117"/>
  <c r="D31" i="117"/>
  <c r="C31" i="117"/>
  <c r="B31" i="117"/>
  <c r="K30" i="117"/>
  <c r="J30" i="117"/>
  <c r="I30" i="117"/>
  <c r="H30" i="117"/>
  <c r="G30" i="117"/>
  <c r="F30" i="117"/>
  <c r="E30" i="117"/>
  <c r="D30" i="117"/>
  <c r="C30" i="117"/>
  <c r="B30" i="117"/>
  <c r="K29" i="117"/>
  <c r="J29" i="117"/>
  <c r="I29" i="117"/>
  <c r="H29" i="117"/>
  <c r="G29" i="117"/>
  <c r="F29" i="117"/>
  <c r="E29" i="117"/>
  <c r="D29" i="117"/>
  <c r="C29" i="117"/>
  <c r="B29" i="117"/>
  <c r="K28" i="117"/>
  <c r="J28" i="117"/>
  <c r="I28" i="117"/>
  <c r="H28" i="117"/>
  <c r="G28" i="117"/>
  <c r="F28" i="117"/>
  <c r="E28" i="117"/>
  <c r="D28" i="117"/>
  <c r="C28" i="117"/>
  <c r="B28" i="117"/>
  <c r="K27" i="117"/>
  <c r="J27" i="117"/>
  <c r="I27" i="117"/>
  <c r="H27" i="117"/>
  <c r="G27" i="117"/>
  <c r="F27" i="117"/>
  <c r="E27" i="117"/>
  <c r="D27" i="117"/>
  <c r="C27" i="117"/>
  <c r="B27" i="117"/>
  <c r="K26" i="117"/>
  <c r="J26" i="117"/>
  <c r="I26" i="117"/>
  <c r="H26" i="117"/>
  <c r="G26" i="117"/>
  <c r="F26" i="117"/>
  <c r="E26" i="117"/>
  <c r="D26" i="117"/>
  <c r="C26" i="117"/>
  <c r="B26" i="117"/>
  <c r="K25" i="117"/>
  <c r="J25" i="117"/>
  <c r="I25" i="117"/>
  <c r="H25" i="117"/>
  <c r="G25" i="117"/>
  <c r="F25" i="117"/>
  <c r="E25" i="117"/>
  <c r="D25" i="117"/>
  <c r="C25" i="117"/>
  <c r="B25" i="117"/>
  <c r="K24" i="117"/>
  <c r="J24" i="117"/>
  <c r="I24" i="117"/>
  <c r="H24" i="117"/>
  <c r="G24" i="117"/>
  <c r="F24" i="117"/>
  <c r="E24" i="117"/>
  <c r="D24" i="117"/>
  <c r="C24" i="117"/>
  <c r="B24" i="117"/>
  <c r="K23" i="117"/>
  <c r="J23" i="117"/>
  <c r="I23" i="117"/>
  <c r="H23" i="117"/>
  <c r="G23" i="117"/>
  <c r="F23" i="117"/>
  <c r="E23" i="117"/>
  <c r="D23" i="117"/>
  <c r="C23" i="117"/>
  <c r="B23" i="117"/>
  <c r="K22" i="117"/>
  <c r="J22" i="117"/>
  <c r="I22" i="117"/>
  <c r="H22" i="117"/>
  <c r="G22" i="117"/>
  <c r="F22" i="117"/>
  <c r="E22" i="117"/>
  <c r="D22" i="117"/>
  <c r="C22" i="117"/>
  <c r="B22" i="117"/>
  <c r="K21" i="117"/>
  <c r="J21" i="117"/>
  <c r="I21" i="117"/>
  <c r="H21" i="117"/>
  <c r="G21" i="117"/>
  <c r="F21" i="117"/>
  <c r="E21" i="117"/>
  <c r="D21" i="117"/>
  <c r="C21" i="117"/>
  <c r="B21" i="117"/>
  <c r="K20" i="117"/>
  <c r="J20" i="117"/>
  <c r="I20" i="117"/>
  <c r="H20" i="117"/>
  <c r="G20" i="117"/>
  <c r="F20" i="117"/>
  <c r="E20" i="117"/>
  <c r="D20" i="117"/>
  <c r="C20" i="117"/>
  <c r="B20" i="117"/>
  <c r="K19" i="117"/>
  <c r="J19" i="117"/>
  <c r="I19" i="117"/>
  <c r="H19" i="117"/>
  <c r="G19" i="117"/>
  <c r="F19" i="117"/>
  <c r="E19" i="117"/>
  <c r="D19" i="117"/>
  <c r="C19" i="117"/>
  <c r="B19" i="117"/>
  <c r="K18" i="117"/>
  <c r="J18" i="117"/>
  <c r="I18" i="117"/>
  <c r="H18" i="117"/>
  <c r="G18" i="117"/>
  <c r="F18" i="117"/>
  <c r="E18" i="117"/>
  <c r="D18" i="117"/>
  <c r="C18" i="117"/>
  <c r="B18" i="117"/>
  <c r="K17" i="117"/>
  <c r="J17" i="117"/>
  <c r="I17" i="117"/>
  <c r="H17" i="117"/>
  <c r="G17" i="117"/>
  <c r="F17" i="117"/>
  <c r="E17" i="117"/>
  <c r="D17" i="117"/>
  <c r="C17" i="117"/>
  <c r="B17" i="117"/>
  <c r="K16" i="117"/>
  <c r="J16" i="117"/>
  <c r="I16" i="117"/>
  <c r="H16" i="117"/>
  <c r="G16" i="117"/>
  <c r="F16" i="117"/>
  <c r="E16" i="117"/>
  <c r="D16" i="117"/>
  <c r="C16" i="117"/>
  <c r="B16" i="117"/>
  <c r="K15" i="117"/>
  <c r="J15" i="117"/>
  <c r="I15" i="117"/>
  <c r="H15" i="117"/>
  <c r="G15" i="117"/>
  <c r="F15" i="117"/>
  <c r="E15" i="117"/>
  <c r="D15" i="117"/>
  <c r="C15" i="117"/>
  <c r="B15" i="117"/>
  <c r="K14" i="117"/>
  <c r="J14" i="117"/>
  <c r="I14" i="117"/>
  <c r="H14" i="117"/>
  <c r="G14" i="117"/>
  <c r="F14" i="117"/>
  <c r="E14" i="117"/>
  <c r="D14" i="117"/>
  <c r="C14" i="117"/>
  <c r="B14" i="117"/>
  <c r="K13" i="117"/>
  <c r="J13" i="117"/>
  <c r="I13" i="117"/>
  <c r="H13" i="117"/>
  <c r="G13" i="117"/>
  <c r="F13" i="117"/>
  <c r="E13" i="117"/>
  <c r="D13" i="117"/>
  <c r="C13" i="117"/>
  <c r="B13" i="117"/>
  <c r="K12" i="117"/>
  <c r="J12" i="117"/>
  <c r="I12" i="117"/>
  <c r="H12" i="117"/>
  <c r="G12" i="117"/>
  <c r="F12" i="117"/>
  <c r="E12" i="117"/>
  <c r="D12" i="117"/>
  <c r="C12" i="117"/>
  <c r="B12" i="117"/>
  <c r="K11" i="117"/>
  <c r="J11" i="117"/>
  <c r="I11" i="117"/>
  <c r="H11" i="117"/>
  <c r="G11" i="117"/>
  <c r="F11" i="117"/>
  <c r="E11" i="117"/>
  <c r="D11" i="117"/>
  <c r="C11" i="117"/>
  <c r="B11" i="117"/>
  <c r="K10" i="117"/>
  <c r="J10" i="117"/>
  <c r="I10" i="117"/>
  <c r="H10" i="117"/>
  <c r="G10" i="117"/>
  <c r="F10" i="117"/>
  <c r="E10" i="117"/>
  <c r="D10" i="117"/>
  <c r="C10" i="117"/>
  <c r="B10" i="117"/>
  <c r="K9" i="117"/>
  <c r="J9" i="117"/>
  <c r="I9" i="117"/>
  <c r="H9" i="117"/>
  <c r="G9" i="117"/>
  <c r="F9" i="117"/>
  <c r="E9" i="117"/>
  <c r="D9" i="117"/>
  <c r="C9" i="117"/>
  <c r="B9" i="117"/>
  <c r="K8" i="117"/>
  <c r="J8" i="117"/>
  <c r="I8" i="117"/>
  <c r="H8" i="117"/>
  <c r="G8" i="117"/>
  <c r="F8" i="117"/>
  <c r="E8" i="117"/>
  <c r="D8" i="117"/>
  <c r="C8" i="117"/>
  <c r="B8" i="117"/>
  <c r="K7" i="117"/>
  <c r="J7" i="117"/>
  <c r="I7" i="117"/>
  <c r="H7" i="117"/>
  <c r="G7" i="117"/>
  <c r="F7" i="117"/>
  <c r="E7" i="117"/>
  <c r="D7" i="117"/>
  <c r="C7" i="117"/>
  <c r="B7" i="117"/>
  <c r="K48" i="116"/>
  <c r="J48" i="116"/>
  <c r="I48" i="116"/>
  <c r="H48" i="116"/>
  <c r="G48" i="116"/>
  <c r="F48" i="116"/>
  <c r="E48" i="116"/>
  <c r="D48" i="116"/>
  <c r="C48" i="116"/>
  <c r="B48" i="116"/>
  <c r="K47" i="116"/>
  <c r="J47" i="116"/>
  <c r="I47" i="116"/>
  <c r="H47" i="116"/>
  <c r="G47" i="116"/>
  <c r="F47" i="116"/>
  <c r="E47" i="116"/>
  <c r="D47" i="116"/>
  <c r="C47" i="116"/>
  <c r="B47" i="116"/>
  <c r="K46" i="116"/>
  <c r="J46" i="116"/>
  <c r="I46" i="116"/>
  <c r="H46" i="116"/>
  <c r="G46" i="116"/>
  <c r="F46" i="116"/>
  <c r="E46" i="116"/>
  <c r="D46" i="116"/>
  <c r="C46" i="116"/>
  <c r="B46" i="116"/>
  <c r="K45" i="116"/>
  <c r="J45" i="116"/>
  <c r="I45" i="116"/>
  <c r="H45" i="116"/>
  <c r="G45" i="116"/>
  <c r="F45" i="116"/>
  <c r="E45" i="116"/>
  <c r="D45" i="116"/>
  <c r="C45" i="116"/>
  <c r="B45" i="116"/>
  <c r="K44" i="116"/>
  <c r="J44" i="116"/>
  <c r="I44" i="116"/>
  <c r="H44" i="116"/>
  <c r="G44" i="116"/>
  <c r="F44" i="116"/>
  <c r="E44" i="116"/>
  <c r="D44" i="116"/>
  <c r="C44" i="116"/>
  <c r="B44" i="116"/>
  <c r="K43" i="116"/>
  <c r="J43" i="116"/>
  <c r="I43" i="116"/>
  <c r="H43" i="116"/>
  <c r="G43" i="116"/>
  <c r="F43" i="116"/>
  <c r="E43" i="116"/>
  <c r="D43" i="116"/>
  <c r="C43" i="116"/>
  <c r="B43" i="116"/>
  <c r="K42" i="116"/>
  <c r="J42" i="116"/>
  <c r="I42" i="116"/>
  <c r="H42" i="116"/>
  <c r="G42" i="116"/>
  <c r="F42" i="116"/>
  <c r="E42" i="116"/>
  <c r="D42" i="116"/>
  <c r="C42" i="116"/>
  <c r="B42" i="116"/>
  <c r="K41" i="116"/>
  <c r="J41" i="116"/>
  <c r="I41" i="116"/>
  <c r="H41" i="116"/>
  <c r="G41" i="116"/>
  <c r="F41" i="116"/>
  <c r="E41" i="116"/>
  <c r="D41" i="116"/>
  <c r="C41" i="116"/>
  <c r="B41" i="116"/>
  <c r="K40" i="116"/>
  <c r="J40" i="116"/>
  <c r="I40" i="116"/>
  <c r="H40" i="116"/>
  <c r="G40" i="116"/>
  <c r="F40" i="116"/>
  <c r="E40" i="116"/>
  <c r="D40" i="116"/>
  <c r="C40" i="116"/>
  <c r="B40" i="116"/>
  <c r="K39" i="116"/>
  <c r="J39" i="116"/>
  <c r="I39" i="116"/>
  <c r="H39" i="116"/>
  <c r="G39" i="116"/>
  <c r="F39" i="116"/>
  <c r="E39" i="116"/>
  <c r="D39" i="116"/>
  <c r="C39" i="116"/>
  <c r="B39" i="116"/>
  <c r="K38" i="116"/>
  <c r="J38" i="116"/>
  <c r="I38" i="116"/>
  <c r="H38" i="116"/>
  <c r="G38" i="116"/>
  <c r="F38" i="116"/>
  <c r="E38" i="116"/>
  <c r="D38" i="116"/>
  <c r="C38" i="116"/>
  <c r="B38" i="116"/>
  <c r="K37" i="116"/>
  <c r="J37" i="116"/>
  <c r="I37" i="116"/>
  <c r="H37" i="116"/>
  <c r="G37" i="116"/>
  <c r="F37" i="116"/>
  <c r="E37" i="116"/>
  <c r="D37" i="116"/>
  <c r="C37" i="116"/>
  <c r="B37" i="116"/>
  <c r="K36" i="116"/>
  <c r="J36" i="116"/>
  <c r="I36" i="116"/>
  <c r="H36" i="116"/>
  <c r="G36" i="116"/>
  <c r="F36" i="116"/>
  <c r="E36" i="116"/>
  <c r="D36" i="116"/>
  <c r="C36" i="116"/>
  <c r="B36" i="116"/>
  <c r="K35" i="116"/>
  <c r="J35" i="116"/>
  <c r="I35" i="116"/>
  <c r="H35" i="116"/>
  <c r="G35" i="116"/>
  <c r="F35" i="116"/>
  <c r="E35" i="116"/>
  <c r="D35" i="116"/>
  <c r="C35" i="116"/>
  <c r="B35" i="116"/>
  <c r="K34" i="116"/>
  <c r="J34" i="116"/>
  <c r="I34" i="116"/>
  <c r="H34" i="116"/>
  <c r="G34" i="116"/>
  <c r="F34" i="116"/>
  <c r="E34" i="116"/>
  <c r="D34" i="116"/>
  <c r="C34" i="116"/>
  <c r="B34" i="116"/>
  <c r="K33" i="116"/>
  <c r="J33" i="116"/>
  <c r="I33" i="116"/>
  <c r="H33" i="116"/>
  <c r="G33" i="116"/>
  <c r="F33" i="116"/>
  <c r="E33" i="116"/>
  <c r="D33" i="116"/>
  <c r="C33" i="116"/>
  <c r="B33" i="116"/>
  <c r="K32" i="116"/>
  <c r="J32" i="116"/>
  <c r="I32" i="116"/>
  <c r="H32" i="116"/>
  <c r="G32" i="116"/>
  <c r="F32" i="116"/>
  <c r="E32" i="116"/>
  <c r="D32" i="116"/>
  <c r="C32" i="116"/>
  <c r="B32" i="116"/>
  <c r="K31" i="116"/>
  <c r="J31" i="116"/>
  <c r="I31" i="116"/>
  <c r="H31" i="116"/>
  <c r="G31" i="116"/>
  <c r="F31" i="116"/>
  <c r="E31" i="116"/>
  <c r="D31" i="116"/>
  <c r="C31" i="116"/>
  <c r="B31" i="116"/>
  <c r="K30" i="116"/>
  <c r="J30" i="116"/>
  <c r="I30" i="116"/>
  <c r="H30" i="116"/>
  <c r="G30" i="116"/>
  <c r="F30" i="116"/>
  <c r="E30" i="116"/>
  <c r="D30" i="116"/>
  <c r="C30" i="116"/>
  <c r="B30" i="116"/>
  <c r="K29" i="116"/>
  <c r="J29" i="116"/>
  <c r="I29" i="116"/>
  <c r="H29" i="116"/>
  <c r="G29" i="116"/>
  <c r="F29" i="116"/>
  <c r="E29" i="116"/>
  <c r="D29" i="116"/>
  <c r="C29" i="116"/>
  <c r="B29" i="116"/>
  <c r="K28" i="116"/>
  <c r="J28" i="116"/>
  <c r="I28" i="116"/>
  <c r="H28" i="116"/>
  <c r="G28" i="116"/>
  <c r="F28" i="116"/>
  <c r="E28" i="116"/>
  <c r="D28" i="116"/>
  <c r="C28" i="116"/>
  <c r="B28" i="116"/>
  <c r="K27" i="116"/>
  <c r="J27" i="116"/>
  <c r="I27" i="116"/>
  <c r="H27" i="116"/>
  <c r="G27" i="116"/>
  <c r="F27" i="116"/>
  <c r="E27" i="116"/>
  <c r="D27" i="116"/>
  <c r="C27" i="116"/>
  <c r="B27" i="116"/>
  <c r="K26" i="116"/>
  <c r="J26" i="116"/>
  <c r="I26" i="116"/>
  <c r="H26" i="116"/>
  <c r="G26" i="116"/>
  <c r="F26" i="116"/>
  <c r="E26" i="116"/>
  <c r="D26" i="116"/>
  <c r="C26" i="116"/>
  <c r="B26" i="116"/>
  <c r="K25" i="116"/>
  <c r="J25" i="116"/>
  <c r="I25" i="116"/>
  <c r="H25" i="116"/>
  <c r="G25" i="116"/>
  <c r="F25" i="116"/>
  <c r="E25" i="116"/>
  <c r="D25" i="116"/>
  <c r="C25" i="116"/>
  <c r="B25" i="116"/>
  <c r="K24" i="116"/>
  <c r="J24" i="116"/>
  <c r="I24" i="116"/>
  <c r="H24" i="116"/>
  <c r="G24" i="116"/>
  <c r="F24" i="116"/>
  <c r="E24" i="116"/>
  <c r="D24" i="116"/>
  <c r="C24" i="116"/>
  <c r="B24" i="116"/>
  <c r="K23" i="116"/>
  <c r="J23" i="116"/>
  <c r="I23" i="116"/>
  <c r="H23" i="116"/>
  <c r="G23" i="116"/>
  <c r="F23" i="116"/>
  <c r="E23" i="116"/>
  <c r="D23" i="116"/>
  <c r="C23" i="116"/>
  <c r="B23" i="116"/>
  <c r="K22" i="116"/>
  <c r="J22" i="116"/>
  <c r="I22" i="116"/>
  <c r="H22" i="116"/>
  <c r="G22" i="116"/>
  <c r="F22" i="116"/>
  <c r="E22" i="116"/>
  <c r="D22" i="116"/>
  <c r="C22" i="116"/>
  <c r="B22" i="116"/>
  <c r="K21" i="116"/>
  <c r="J21" i="116"/>
  <c r="I21" i="116"/>
  <c r="H21" i="116"/>
  <c r="G21" i="116"/>
  <c r="F21" i="116"/>
  <c r="E21" i="116"/>
  <c r="D21" i="116"/>
  <c r="C21" i="116"/>
  <c r="B21" i="116"/>
  <c r="K20" i="116"/>
  <c r="J20" i="116"/>
  <c r="I20" i="116"/>
  <c r="H20" i="116"/>
  <c r="G20" i="116"/>
  <c r="F20" i="116"/>
  <c r="E20" i="116"/>
  <c r="D20" i="116"/>
  <c r="C20" i="116"/>
  <c r="B20" i="116"/>
  <c r="K19" i="116"/>
  <c r="J19" i="116"/>
  <c r="I19" i="116"/>
  <c r="H19" i="116"/>
  <c r="G19" i="116"/>
  <c r="F19" i="116"/>
  <c r="E19" i="116"/>
  <c r="D19" i="116"/>
  <c r="C19" i="116"/>
  <c r="B19" i="116"/>
  <c r="K18" i="116"/>
  <c r="J18" i="116"/>
  <c r="I18" i="116"/>
  <c r="H18" i="116"/>
  <c r="G18" i="116"/>
  <c r="F18" i="116"/>
  <c r="E18" i="116"/>
  <c r="D18" i="116"/>
  <c r="C18" i="116"/>
  <c r="B18" i="116"/>
  <c r="K17" i="116"/>
  <c r="J17" i="116"/>
  <c r="I17" i="116"/>
  <c r="H17" i="116"/>
  <c r="G17" i="116"/>
  <c r="F17" i="116"/>
  <c r="E17" i="116"/>
  <c r="D17" i="116"/>
  <c r="C17" i="116"/>
  <c r="B17" i="116"/>
  <c r="K16" i="116"/>
  <c r="J16" i="116"/>
  <c r="I16" i="116"/>
  <c r="H16" i="116"/>
  <c r="G16" i="116"/>
  <c r="F16" i="116"/>
  <c r="E16" i="116"/>
  <c r="D16" i="116"/>
  <c r="C16" i="116"/>
  <c r="B16" i="116"/>
  <c r="K15" i="116"/>
  <c r="J15" i="116"/>
  <c r="I15" i="116"/>
  <c r="H15" i="116"/>
  <c r="G15" i="116"/>
  <c r="F15" i="116"/>
  <c r="E15" i="116"/>
  <c r="D15" i="116"/>
  <c r="C15" i="116"/>
  <c r="B15" i="116"/>
  <c r="K14" i="116"/>
  <c r="J14" i="116"/>
  <c r="I14" i="116"/>
  <c r="H14" i="116"/>
  <c r="G14" i="116"/>
  <c r="F14" i="116"/>
  <c r="E14" i="116"/>
  <c r="D14" i="116"/>
  <c r="C14" i="116"/>
  <c r="B14" i="116"/>
  <c r="K13" i="116"/>
  <c r="J13" i="116"/>
  <c r="I13" i="116"/>
  <c r="H13" i="116"/>
  <c r="G13" i="116"/>
  <c r="F13" i="116"/>
  <c r="E13" i="116"/>
  <c r="D13" i="116"/>
  <c r="C13" i="116"/>
  <c r="B13" i="116"/>
  <c r="K12" i="116"/>
  <c r="J12" i="116"/>
  <c r="I12" i="116"/>
  <c r="H12" i="116"/>
  <c r="G12" i="116"/>
  <c r="F12" i="116"/>
  <c r="E12" i="116"/>
  <c r="D12" i="116"/>
  <c r="C12" i="116"/>
  <c r="B12" i="116"/>
  <c r="K11" i="116"/>
  <c r="J11" i="116"/>
  <c r="I11" i="116"/>
  <c r="H11" i="116"/>
  <c r="G11" i="116"/>
  <c r="F11" i="116"/>
  <c r="E11" i="116"/>
  <c r="D11" i="116"/>
  <c r="C11" i="116"/>
  <c r="B11" i="116"/>
  <c r="K10" i="116"/>
  <c r="J10" i="116"/>
  <c r="I10" i="116"/>
  <c r="H10" i="116"/>
  <c r="G10" i="116"/>
  <c r="F10" i="116"/>
  <c r="E10" i="116"/>
  <c r="D10" i="116"/>
  <c r="C10" i="116"/>
  <c r="B10" i="116"/>
  <c r="K9" i="116"/>
  <c r="J9" i="116"/>
  <c r="I9" i="116"/>
  <c r="H9" i="116"/>
  <c r="G9" i="116"/>
  <c r="F9" i="116"/>
  <c r="E9" i="116"/>
  <c r="D9" i="116"/>
  <c r="C9" i="116"/>
  <c r="B9" i="116"/>
  <c r="K8" i="116"/>
  <c r="J8" i="116"/>
  <c r="I8" i="116"/>
  <c r="H8" i="116"/>
  <c r="G8" i="116"/>
  <c r="F8" i="116"/>
  <c r="E8" i="116"/>
  <c r="D8" i="116"/>
  <c r="C8" i="116"/>
  <c r="B8" i="116"/>
  <c r="K7" i="116"/>
  <c r="J7" i="116"/>
  <c r="I7" i="116"/>
  <c r="H7" i="116"/>
  <c r="G7" i="116"/>
  <c r="F7" i="116"/>
  <c r="E7" i="116"/>
  <c r="D7" i="116"/>
  <c r="C7" i="116"/>
  <c r="B7" i="116"/>
  <c r="P25" i="4" l="1"/>
  <c r="P18" i="4"/>
  <c r="P23" i="4"/>
  <c r="D23" i="106" l="1"/>
  <c r="D25" i="106" s="1"/>
  <c r="D22" i="106"/>
  <c r="D26" i="106" s="1"/>
  <c r="D21" i="106"/>
  <c r="D20" i="106"/>
  <c r="D24" i="106" s="1"/>
  <c r="D17" i="106"/>
  <c r="D32" i="106" s="1"/>
  <c r="D23" i="105"/>
  <c r="D22" i="105"/>
  <c r="D21" i="105"/>
  <c r="D20" i="105"/>
  <c r="D17" i="105"/>
  <c r="D32" i="105" s="1"/>
  <c r="D26" i="105" l="1"/>
  <c r="D25" i="105"/>
  <c r="D27" i="106"/>
  <c r="D30" i="106" s="1"/>
  <c r="D31" i="106"/>
  <c r="D24" i="105"/>
  <c r="D27" i="105" s="1"/>
  <c r="D30" i="105" s="1"/>
  <c r="D31" i="105"/>
  <c r="D23" i="104"/>
  <c r="H23" i="104" s="1"/>
  <c r="D22" i="104"/>
  <c r="H22" i="104" s="1"/>
  <c r="D21" i="104"/>
  <c r="H21" i="104" s="1"/>
  <c r="D20" i="104"/>
  <c r="D17" i="104"/>
  <c r="D32" i="104" l="1"/>
  <c r="H28" i="104"/>
  <c r="D26" i="104"/>
  <c r="H26" i="104" s="1"/>
  <c r="H20" i="104"/>
  <c r="D24" i="104"/>
  <c r="H24" i="104" s="1"/>
  <c r="D25" i="104"/>
  <c r="H25" i="104" s="1"/>
  <c r="D31" i="104"/>
  <c r="H32" i="104" l="1"/>
  <c r="H30" i="104"/>
  <c r="H35" i="104" s="1"/>
  <c r="H31" i="104"/>
  <c r="D27" i="104"/>
  <c r="D30" i="104" s="1"/>
  <c r="H34" i="104" l="1"/>
  <c r="G14" i="50"/>
  <c r="G15" i="50"/>
  <c r="G16" i="50"/>
  <c r="G17" i="50"/>
  <c r="G18" i="50"/>
  <c r="G19" i="50"/>
  <c r="G25" i="50"/>
  <c r="G26" i="50"/>
  <c r="G15" i="49"/>
  <c r="G16" i="49"/>
  <c r="G33" i="49" s="1"/>
  <c r="G34" i="49" s="1"/>
  <c r="G18" i="49"/>
  <c r="G19" i="49"/>
  <c r="G26" i="49"/>
  <c r="G27" i="49"/>
  <c r="G35" i="49"/>
  <c r="G36" i="49"/>
  <c r="G21" i="50" l="1"/>
  <c r="G24" i="50" s="1"/>
  <c r="G22" i="49"/>
  <c r="G25" i="49" s="1"/>
  <c r="G30" i="4" l="1"/>
  <c r="P26" i="4" s="1"/>
  <c r="G25" i="4"/>
  <c r="P22" i="4" s="1"/>
  <c r="G24" i="4"/>
  <c r="P21" i="4" s="1"/>
  <c r="G20" i="4"/>
  <c r="G19" i="4"/>
  <c r="P16" i="4" s="1"/>
  <c r="P29" i="4" s="1"/>
  <c r="L8" i="4" l="1"/>
  <c r="P17" i="4"/>
  <c r="P28" i="4" s="1"/>
  <c r="P31" i="4" s="1"/>
  <c r="G27" i="4"/>
  <c r="L11" i="4" l="1"/>
  <c r="L9" i="4"/>
  <c r="P30" i="4"/>
  <c r="G29" i="4"/>
</calcChain>
</file>

<file path=xl/sharedStrings.xml><?xml version="1.0" encoding="utf-8"?>
<sst xmlns="http://schemas.openxmlformats.org/spreadsheetml/2006/main" count="352" uniqueCount="194">
  <si>
    <t>Variable 1</t>
  </si>
  <si>
    <t>Variable 2</t>
  </si>
  <si>
    <t>Mean</t>
  </si>
  <si>
    <t>Observations</t>
  </si>
  <si>
    <t>Hypothesized Mean Difference</t>
  </si>
  <si>
    <t>Two tail test</t>
  </si>
  <si>
    <t>Two tail p-value =</t>
  </si>
  <si>
    <t>Method 1:</t>
  </si>
  <si>
    <t>Method 2:</t>
  </si>
  <si>
    <t>Two Sample Z-Test for the Population Mean</t>
  </si>
  <si>
    <t>A</t>
  </si>
  <si>
    <t>B</t>
  </si>
  <si>
    <t>One tail upper</t>
  </si>
  <si>
    <t>Two Sample Z Test</t>
  </si>
  <si>
    <t>Comparing two means with population distribution unknown</t>
  </si>
  <si>
    <t>Given large sample sizes we can assume normal distribution appropriate (CLT)</t>
  </si>
  <si>
    <t>Population standard deviations unknown but since n large use sample to provide estimate</t>
  </si>
  <si>
    <t>Factory A:</t>
  </si>
  <si>
    <t>=COUNT(B4:B33)</t>
  </si>
  <si>
    <t>Average A =</t>
  </si>
  <si>
    <t>=AVERAGE(B4:B33)</t>
  </si>
  <si>
    <t>Factory B:</t>
  </si>
  <si>
    <t>=COUNT(C4:C35)</t>
  </si>
  <si>
    <t>Average B =</t>
  </si>
  <si>
    <t>=AVERAGE(C4:C35)</t>
  </si>
  <si>
    <t>One tail upper p-value =</t>
  </si>
  <si>
    <t>z-Test: Two Sample for Means</t>
  </si>
  <si>
    <t>Known Variance</t>
  </si>
  <si>
    <t>z</t>
  </si>
  <si>
    <t>P(Z&lt;=z) one-tail</t>
  </si>
  <si>
    <t>z Critical one-tail</t>
  </si>
  <si>
    <t>P(Z&lt;=z) two-tail</t>
  </si>
  <si>
    <t>z Critical two-tail</t>
  </si>
  <si>
    <t>Two Sample Z Test for Proportion</t>
  </si>
  <si>
    <t>City A</t>
  </si>
  <si>
    <t>City B</t>
  </si>
  <si>
    <t>Two sample Z test for proportions</t>
  </si>
  <si>
    <t>Population distribution unknown but sample size large</t>
  </si>
  <si>
    <t>=C4</t>
  </si>
  <si>
    <t>=D4</t>
  </si>
  <si>
    <t>=C5</t>
  </si>
  <si>
    <t>=D5</t>
  </si>
  <si>
    <t>Step 1 - Hypothesis Test</t>
  </si>
  <si>
    <t>Step 2 - Select Test</t>
  </si>
  <si>
    <t>Step 3 - Select level of significance</t>
  </si>
  <si>
    <t>Step 4 - Extract relevant statistic</t>
  </si>
  <si>
    <t>Step 5 - Make a decision</t>
  </si>
  <si>
    <t>=NORM.S.INV(1-G15)</t>
  </si>
  <si>
    <t>=(G20-G25)/SQRT((G21/G19)+(G26/G24))</t>
  </si>
  <si>
    <t>G29=0.0000354957 &lt; G15=0.05</t>
  </si>
  <si>
    <t>=D22/D20</t>
  </si>
  <si>
    <t>=D23/D21</t>
  </si>
  <si>
    <t>=2*(1-NORM.S.DIST(ABS(D27),TRUE))</t>
  </si>
  <si>
    <t>=NORM.S.INV(D17/2)</t>
  </si>
  <si>
    <t>=NORM.S.INV(1-D17/2)</t>
  </si>
  <si>
    <t>=1-NORM.S.DIST(G27,TRUE)</t>
  </si>
  <si>
    <t>G27=3.972938206 &gt; G30=1.644853627</t>
  </si>
  <si>
    <t>Significance Level α=</t>
  </si>
  <si>
    <t>P-value and critical z</t>
  </si>
  <si>
    <t>P-value or Critical z</t>
  </si>
  <si>
    <t>Decision:</t>
  </si>
  <si>
    <t>Extract relevant statistic</t>
  </si>
  <si>
    <t>Significance Level =</t>
  </si>
  <si>
    <t>Set level of significance</t>
  </si>
  <si>
    <t>Select Test</t>
  </si>
  <si>
    <t>known</t>
  </si>
  <si>
    <t>Hypothesis Test</t>
  </si>
  <si>
    <t>Since Zcal &gt; Lower Zcri and &lt; Upper Zcri, Accept H0</t>
  </si>
  <si>
    <t>=NORM.S.INV(G13/2)</t>
  </si>
  <si>
    <t>Two tail lower Zcri =</t>
  </si>
  <si>
    <t>=NORM.S.INV(1-G13/2)</t>
  </si>
  <si>
    <t>Two tail upper Zcri =</t>
  </si>
  <si>
    <t>=2*(1-NORM.S.DIST(ABS(G33),TRUE))</t>
  </si>
  <si>
    <t>Two tail p value =</t>
  </si>
  <si>
    <t>=(G16-8.3)/(G17/SQRT(G15))</t>
  </si>
  <si>
    <t>One sample Z =</t>
  </si>
  <si>
    <t>(b)</t>
  </si>
  <si>
    <t>=2*(1-NORM.S.DIST(ABS(G22),TRUE))</t>
  </si>
  <si>
    <t>P-value or Critical Z</t>
  </si>
  <si>
    <t>=(G16-G19)/SQRT((G17/G15)+(G20/G18))</t>
  </si>
  <si>
    <t>=AVERAGE(B4:B35)</t>
  </si>
  <si>
    <t>=COUNT(B4:B35)</t>
  </si>
  <si>
    <t>Population standard deviations known</t>
  </si>
  <si>
    <t>Two tail</t>
  </si>
  <si>
    <t>(a)</t>
  </si>
  <si>
    <t>=NORMSINV(G12/2)</t>
  </si>
  <si>
    <t>=NORMSINV(1-G12/2)</t>
  </si>
  <si>
    <t>=2*(1-NORMSDIST(ABS(G21)))</t>
  </si>
  <si>
    <t>=(G15-G18)/SQRT((G16/G14)+(G19/G17))</t>
  </si>
  <si>
    <t>=VAR(C4:C38)</t>
  </si>
  <si>
    <t>=AVERAGE(C4:C38)</t>
  </si>
  <si>
    <t>=COUNT(C4:C38)</t>
  </si>
  <si>
    <t>=VAR(B4:B38)</t>
  </si>
  <si>
    <t>=AVERAGE(B4:B38)</t>
  </si>
  <si>
    <t>=COUNT(B4:B38)</t>
  </si>
  <si>
    <t>M</t>
  </si>
  <si>
    <t>E</t>
  </si>
  <si>
    <t>Significance level =</t>
  </si>
  <si>
    <t>Town B</t>
  </si>
  <si>
    <t>Town A</t>
  </si>
  <si>
    <t>Airport B</t>
  </si>
  <si>
    <t>Airport A</t>
  </si>
  <si>
    <t>=G15</t>
  </si>
  <si>
    <t>Z</t>
  </si>
  <si>
    <t>=G19</t>
  </si>
  <si>
    <t>=G20</t>
  </si>
  <si>
    <t>=G24</t>
  </si>
  <si>
    <t>=D22</t>
  </si>
  <si>
    <t>=D17</t>
  </si>
  <si>
    <t>=D23</t>
  </si>
  <si>
    <t>=D20</t>
  </si>
  <si>
    <t>Pooled  estimate of the population proportion of successes p^ =</t>
  </si>
  <si>
    <t>=(D22+D23)/(D20+D21)</t>
  </si>
  <si>
    <t>=(D24-D25)/SQRT(D26*(1-D26)*(1/D20+1/D21))</t>
  </si>
  <si>
    <t>Number wearing rear seat belts, X</t>
  </si>
  <si>
    <t>Number interviewed, n</t>
  </si>
  <si>
    <t>Confidence interval</t>
  </si>
  <si>
    <t>Upper Z critical =</t>
  </si>
  <si>
    <t>Lower Z critical =</t>
  </si>
  <si>
    <t>Lower value for proportion difference =</t>
  </si>
  <si>
    <t>Upper value for proportion difference =</t>
  </si>
  <si>
    <t>Error in SQRT term =</t>
  </si>
  <si>
    <t>Thus, you have a 95% confidence between the population proportion of numer of seat belt wearers is between 0.02 and 0.21.</t>
  </si>
  <si>
    <t>=D21</t>
  </si>
  <si>
    <t>=D24</t>
  </si>
  <si>
    <t>=D25</t>
  </si>
  <si>
    <t>=D26</t>
  </si>
  <si>
    <t>=NORM.S.INV(1-H28/2)</t>
  </si>
  <si>
    <t>=NORM.S.INV(H28/2)</t>
  </si>
  <si>
    <t>=SQRT(H26*(1-H26)*(1/H20+1/H21))</t>
  </si>
  <si>
    <t>=(H24-H25)-H30*H32</t>
  </si>
  <si>
    <t>=(H24-H25)+H30*H32</t>
  </si>
  <si>
    <t>Upper one tail Significance level =</t>
  </si>
  <si>
    <t>Upper critical z value =</t>
  </si>
  <si>
    <t>=G21</t>
  </si>
  <si>
    <t>=G25</t>
  </si>
  <si>
    <t>=G26</t>
  </si>
  <si>
    <t>=G30</t>
  </si>
  <si>
    <t>Lower value of difference in population means =</t>
  </si>
  <si>
    <t>Upper value of difference in population means =</t>
  </si>
  <si>
    <t>Error from SQRT term =</t>
  </si>
  <si>
    <t>The evidence suggests at a 5% significance level, that light bulbs from factory A have a longer life times that the light bulbs from factory B.</t>
  </si>
  <si>
    <t>=P17-P22</t>
  </si>
  <si>
    <t>=SQRT(P18/P16+P23/P21)</t>
  </si>
  <si>
    <t>=P28-P26*P29</t>
  </si>
  <si>
    <t>=P28+P26*P29</t>
  </si>
  <si>
    <t>Difference between sample means =</t>
  </si>
  <si>
    <t>Critical values of the standardised normal distribution Z ~ N(0,1)</t>
  </si>
  <si>
    <t>Right Hand Tail Test</t>
  </si>
  <si>
    <t>Using Excel function NORM.S.DIST()</t>
  </si>
  <si>
    <t>alpha=</t>
  </si>
  <si>
    <t>df=</t>
  </si>
  <si>
    <t>=NORM.S.INV(1-K13)</t>
  </si>
  <si>
    <t>=2*(1-NORM.S.DIST(ABS(G27),TRUE))</t>
  </si>
  <si>
    <t>=ABS(NORM.S.INV(K13/2))</t>
  </si>
  <si>
    <t>Excel Data Analysis formula</t>
  </si>
  <si>
    <t>Example 1</t>
  </si>
  <si>
    <t>X2</t>
  </si>
  <si>
    <t>X1</t>
  </si>
  <si>
    <t>Example 2</t>
  </si>
  <si>
    <t>X3</t>
  </si>
  <si>
    <t>X4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</si>
  <si>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µ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&lt;= µ</t>
    </r>
    <r>
      <rPr>
        <vertAlign val="subscript"/>
        <sz val="11"/>
        <rFont val="Calibri"/>
        <family val="2"/>
        <scheme val="minor"/>
      </rPr>
      <t>B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</si>
  <si>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µ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&gt; µ</t>
    </r>
    <r>
      <rPr>
        <vertAlign val="subscript"/>
        <sz val="11"/>
        <rFont val="Calibri"/>
        <family val="2"/>
        <scheme val="minor"/>
      </rPr>
      <t>B</t>
    </r>
  </si>
  <si>
    <r>
      <t>n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</si>
  <si>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 xml:space="preserve">Population variance known </t>
    </r>
    <r>
      <rPr>
        <sz val="11"/>
        <rFont val="Symbol"/>
        <family val="1"/>
        <charset val="2"/>
      </rPr>
      <t>s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</si>
  <si>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</si>
  <si>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 xml:space="preserve">Population variance known </t>
    </r>
    <r>
      <rPr>
        <sz val="11"/>
        <rFont val="Symbol"/>
        <family val="1"/>
        <charset val="2"/>
      </rPr>
      <t>s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</si>
  <si>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=</t>
    </r>
  </si>
  <si>
    <r>
      <t>Upper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</si>
  <si>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Since p-value &lt; α,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accept H</t>
    </r>
    <r>
      <rPr>
        <vertAlign val="subscript"/>
        <sz val="11"/>
        <rFont val="Calibri"/>
        <family val="2"/>
        <scheme val="minor"/>
      </rPr>
      <t>1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</si>
  <si>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Upper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accept H</t>
    </r>
    <r>
      <rPr>
        <vertAlign val="subscript"/>
        <sz val="11"/>
        <rFont val="Calibri"/>
        <family val="2"/>
        <scheme val="minor"/>
      </rPr>
      <t>1</t>
    </r>
  </si>
  <si>
    <r>
      <t>Note that the population mean difference (</t>
    </r>
    <r>
      <rPr>
        <sz val="11"/>
        <rFont val="Symbol"/>
        <family val="1"/>
        <charset val="2"/>
      </rPr>
      <t>m</t>
    </r>
    <r>
      <rPr>
        <vertAlign val="subscript"/>
        <sz val="11"/>
        <rFont val="Symbol"/>
        <family val="1"/>
        <charset val="2"/>
      </rPr>
      <t>1</t>
    </r>
    <r>
      <rPr>
        <sz val="11"/>
        <rFont val="Symbol"/>
        <family val="1"/>
        <charset val="2"/>
      </rPr>
      <t xml:space="preserve"> - m</t>
    </r>
    <r>
      <rPr>
        <vertAlign val="subscript"/>
        <sz val="11"/>
        <rFont val="Symbol"/>
        <family val="1"/>
        <charset val="2"/>
      </rPr>
      <t>2</t>
    </r>
    <r>
      <rPr>
        <sz val="11"/>
        <rFont val="Symbol"/>
        <family val="1"/>
        <charset val="2"/>
      </rPr>
      <t xml:space="preserve"> = 0</t>
    </r>
    <r>
      <rPr>
        <sz val="11"/>
        <rFont val="Calibri"/>
        <family val="2"/>
        <scheme val="minor"/>
      </rPr>
      <t>) is not contained within the 95% confidence interval for this population difference 141.29 and 340.94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</si>
  <si>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: </t>
    </r>
    <r>
      <rPr>
        <sz val="11"/>
        <rFont val="Symbol"/>
        <family val="1"/>
        <charset val="2"/>
      </rPr>
      <t>m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 </t>
    </r>
    <r>
      <rPr>
        <sz val="11"/>
        <rFont val="Symbol"/>
        <family val="1"/>
        <charset val="2"/>
      </rPr>
      <t>m</t>
    </r>
    <r>
      <rPr>
        <vertAlign val="subscript"/>
        <sz val="11"/>
        <rFont val="Calibri"/>
        <family val="2"/>
        <scheme val="minor"/>
      </rPr>
      <t>B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</si>
  <si>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: </t>
    </r>
    <r>
      <rPr>
        <sz val="11"/>
        <rFont val="Symbol"/>
        <family val="1"/>
        <charset val="2"/>
      </rPr>
      <t>m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≠ </t>
    </r>
    <r>
      <rPr>
        <sz val="11"/>
        <rFont val="Symbol"/>
        <family val="1"/>
        <charset val="2"/>
      </rPr>
      <t>m</t>
    </r>
    <r>
      <rPr>
        <vertAlign val="subscript"/>
        <sz val="11"/>
        <rFont val="Calibri"/>
        <family val="2"/>
        <scheme val="minor"/>
      </rPr>
      <t>B</t>
    </r>
  </si>
  <si>
    <r>
      <t>Population variance known s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</si>
  <si>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Population variance known s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</si>
  <si>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=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</si>
  <si>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Lower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and &lt; Upper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0</t>
    </r>
  </si>
  <si>
    <r>
      <t>Test of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m = 8.3 days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</si>
  <si>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: </t>
    </r>
    <r>
      <rPr>
        <sz val="11"/>
        <rFont val="Symbol"/>
        <family val="1"/>
        <charset val="2"/>
      </rPr>
      <t>m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&lt;&gt; </t>
    </r>
    <r>
      <rPr>
        <sz val="11"/>
        <rFont val="Symbol"/>
        <family val="1"/>
        <charset val="2"/>
      </rPr>
      <t>m</t>
    </r>
    <r>
      <rPr>
        <vertAlign val="subscript"/>
        <sz val="11"/>
        <rFont val="Calibri"/>
        <family val="2"/>
        <scheme val="minor"/>
      </rPr>
      <t>B</t>
    </r>
  </si>
  <si>
    <r>
      <t>Population estimate s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</si>
  <si>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Population estimate s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</si>
  <si>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Upper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[Borderline decision]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</si>
  <si>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π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 π</t>
    </r>
    <r>
      <rPr>
        <vertAlign val="subscript"/>
        <sz val="11"/>
        <rFont val="Calibri"/>
        <family val="2"/>
        <scheme val="minor"/>
      </rPr>
      <t>B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</si>
  <si>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π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≠ π</t>
    </r>
    <r>
      <rPr>
        <vertAlign val="subscript"/>
        <sz val="11"/>
        <rFont val="Calibri"/>
        <family val="2"/>
        <scheme val="minor"/>
      </rPr>
      <t>B</t>
    </r>
  </si>
  <si>
    <t>Significance level α =</t>
  </si>
  <si>
    <r>
      <t>X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</si>
  <si>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</si>
  <si>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ρ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</si>
  <si>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</si>
  <si>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Lower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</si>
  <si>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Since p-value &lt; α,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Accept H</t>
    </r>
    <r>
      <rPr>
        <vertAlign val="subscript"/>
        <sz val="11"/>
        <rFont val="Calibri"/>
        <family val="2"/>
        <scheme val="minor"/>
      </rPr>
      <t>1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</si>
  <si>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Upper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Accept H</t>
    </r>
    <r>
      <rPr>
        <vertAlign val="subscript"/>
        <sz val="1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</si>
</sst>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"/>
    <numFmt numFmtId="166" formatCode="0.0000"/>
    <numFmt numFmtId="167" formatCode="0.0"/>
    <numFmt numFmtId="168" formatCode="0.0000000000000"/>
    <numFmt numFmtId="169" formatCode="0.00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Symbol"/>
      <family val="1"/>
      <charset val="2"/>
    </font>
    <font>
      <vertAlign val="superscript"/>
      <sz val="11"/>
      <name val="Calibri"/>
      <family val="2"/>
      <scheme val="minor"/>
    </font>
    <font>
      <vertAlign val="subscript"/>
      <sz val="11"/>
      <name val="Symbol"/>
      <family val="1"/>
      <charset val="2"/>
    </font>
    <font>
      <b/>
      <sz val="11"/>
      <color theme="7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166" fontId="2" fillId="0" borderId="0" xfId="0" quotePrefix="1" applyNumberFormat="1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ont="1"/>
    <xf numFmtId="0" fontId="5" fillId="0" borderId="0" xfId="0" applyFont="1"/>
    <xf numFmtId="0" fontId="2" fillId="2" borderId="0" xfId="0" applyFont="1" applyFill="1"/>
    <xf numFmtId="0" fontId="4" fillId="2" borderId="0" xfId="0" applyFont="1" applyFill="1"/>
    <xf numFmtId="0" fontId="6" fillId="5" borderId="1" xfId="0" applyFont="1" applyFill="1" applyBorder="1" applyAlignment="1">
      <alignment horizontal="center"/>
    </xf>
    <xf numFmtId="0" fontId="0" fillId="5" borderId="1" xfId="0" applyFont="1" applyFill="1" applyBorder="1" applyAlignment="1"/>
    <xf numFmtId="166" fontId="0" fillId="5" borderId="1" xfId="0" applyNumberFormat="1" applyFont="1" applyFill="1" applyBorder="1" applyAlignment="1"/>
    <xf numFmtId="0" fontId="2" fillId="4" borderId="0" xfId="0" applyFont="1" applyFill="1"/>
    <xf numFmtId="0" fontId="4" fillId="4" borderId="0" xfId="0" applyFont="1" applyFill="1"/>
    <xf numFmtId="0" fontId="3" fillId="5" borderId="1" xfId="0" applyFont="1" applyFill="1" applyBorder="1" applyAlignment="1"/>
    <xf numFmtId="166" fontId="3" fillId="5" borderId="1" xfId="0" applyNumberFormat="1" applyFont="1" applyFill="1" applyBorder="1" applyAlignment="1"/>
    <xf numFmtId="0" fontId="2" fillId="3" borderId="0" xfId="0" applyFont="1" applyFill="1"/>
    <xf numFmtId="0" fontId="4" fillId="3" borderId="0" xfId="0" applyFont="1" applyFill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5" borderId="0" xfId="0" applyFont="1" applyFill="1"/>
    <xf numFmtId="0" fontId="4" fillId="5" borderId="1" xfId="0" applyFont="1" applyFill="1" applyBorder="1" applyAlignment="1">
      <alignment horizontal="right"/>
    </xf>
    <xf numFmtId="0" fontId="4" fillId="0" borderId="1" xfId="0" applyFont="1" applyBorder="1"/>
    <xf numFmtId="0" fontId="4" fillId="0" borderId="0" xfId="0" quotePrefix="1" applyFont="1"/>
    <xf numFmtId="0" fontId="2" fillId="5" borderId="0" xfId="0" applyFont="1" applyFill="1"/>
    <xf numFmtId="0" fontId="4" fillId="5" borderId="1" xfId="0" applyFont="1" applyFill="1" applyBorder="1"/>
    <xf numFmtId="0" fontId="4" fillId="5" borderId="0" xfId="0" quotePrefix="1" applyFont="1" applyFill="1"/>
    <xf numFmtId="2" fontId="4" fillId="5" borderId="1" xfId="0" applyNumberFormat="1" applyFont="1" applyFill="1" applyBorder="1"/>
    <xf numFmtId="0" fontId="4" fillId="8" borderId="1" xfId="0" quotePrefix="1" applyFont="1" applyFill="1" applyBorder="1" applyAlignment="1">
      <alignment horizontal="right"/>
    </xf>
    <xf numFmtId="0" fontId="4" fillId="8" borderId="1" xfId="0" quotePrefix="1" applyFont="1" applyFill="1" applyBorder="1"/>
    <xf numFmtId="165" fontId="4" fillId="5" borderId="1" xfId="0" applyNumberFormat="1" applyFont="1" applyFill="1" applyBorder="1"/>
    <xf numFmtId="0" fontId="4" fillId="8" borderId="1" xfId="0" applyFont="1" applyFill="1" applyBorder="1" applyAlignment="1">
      <alignment horizontal="right"/>
    </xf>
    <xf numFmtId="0" fontId="4" fillId="8" borderId="1" xfId="0" applyFont="1" applyFill="1" applyBorder="1"/>
    <xf numFmtId="0" fontId="5" fillId="5" borderId="0" xfId="0" applyFont="1" applyFill="1"/>
    <xf numFmtId="0" fontId="4" fillId="5" borderId="1" xfId="0" quotePrefix="1" applyFont="1" applyFill="1" applyBorder="1"/>
    <xf numFmtId="0" fontId="2" fillId="6" borderId="0" xfId="0" applyFont="1" applyFill="1" applyBorder="1" applyAlignment="1">
      <alignment horizontal="left"/>
    </xf>
    <xf numFmtId="0" fontId="4" fillId="6" borderId="0" xfId="0" applyFont="1" applyFill="1"/>
    <xf numFmtId="0" fontId="5" fillId="6" borderId="0" xfId="0" applyFont="1" applyFill="1"/>
    <xf numFmtId="0" fontId="11" fillId="0" borderId="0" xfId="0" applyFont="1"/>
    <xf numFmtId="0" fontId="2" fillId="9" borderId="3" xfId="0" applyFont="1" applyFill="1" applyBorder="1" applyAlignment="1">
      <alignment horizontal="center"/>
    </xf>
    <xf numFmtId="2" fontId="2" fillId="9" borderId="4" xfId="0" applyNumberFormat="1" applyFont="1" applyFill="1" applyBorder="1" applyAlignment="1">
      <alignment horizontal="right"/>
    </xf>
    <xf numFmtId="0" fontId="2" fillId="9" borderId="5" xfId="0" applyFont="1" applyFill="1" applyBorder="1"/>
    <xf numFmtId="0" fontId="2" fillId="4" borderId="5" xfId="0" applyFont="1" applyFill="1" applyBorder="1"/>
    <xf numFmtId="0" fontId="2" fillId="9" borderId="6" xfId="0" applyFont="1" applyFill="1" applyBorder="1"/>
    <xf numFmtId="167" fontId="2" fillId="9" borderId="7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7" fontId="2" fillId="4" borderId="7" xfId="0" applyNumberFormat="1" applyFont="1" applyFill="1" applyBorder="1" applyAlignment="1">
      <alignment horizontal="center"/>
    </xf>
    <xf numFmtId="167" fontId="2" fillId="9" borderId="8" xfId="0" applyNumberFormat="1" applyFont="1" applyFill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2" fontId="4" fillId="0" borderId="1" xfId="1" applyNumberFormat="1" applyFont="1" applyBorder="1" applyAlignment="1">
      <alignment horizontal="center"/>
    </xf>
    <xf numFmtId="0" fontId="4" fillId="0" borderId="0" xfId="1" quotePrefix="1" applyFont="1"/>
    <xf numFmtId="2" fontId="4" fillId="0" borderId="0" xfId="1" applyNumberFormat="1" applyFont="1"/>
    <xf numFmtId="164" fontId="4" fillId="0" borderId="0" xfId="1" applyNumberFormat="1" applyFont="1"/>
    <xf numFmtId="0" fontId="4" fillId="0" borderId="0" xfId="1" applyFont="1" applyBorder="1" applyAlignment="1">
      <alignment horizontal="right"/>
    </xf>
    <xf numFmtId="0" fontId="4" fillId="0" borderId="0" xfId="1" applyFont="1" applyBorder="1"/>
    <xf numFmtId="167" fontId="4" fillId="0" borderId="1" xfId="1" applyNumberFormat="1" applyFont="1" applyBorder="1" applyAlignment="1">
      <alignment horizontal="center"/>
    </xf>
    <xf numFmtId="167" fontId="4" fillId="0" borderId="0" xfId="1" applyNumberFormat="1" applyFont="1"/>
    <xf numFmtId="166" fontId="4" fillId="0" borderId="0" xfId="1" applyNumberFormat="1" applyFont="1"/>
    <xf numFmtId="168" fontId="4" fillId="0" borderId="0" xfId="1" quotePrefix="1" applyNumberFormat="1" applyFont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5" borderId="0" xfId="0" applyFont="1" applyFill="1" applyAlignment="1">
      <alignment horizontal="center"/>
    </xf>
    <xf numFmtId="169" fontId="4" fillId="5" borderId="1" xfId="0" quotePrefix="1" applyNumberFormat="1" applyFont="1" applyFill="1" applyBorder="1"/>
    <xf numFmtId="0" fontId="4" fillId="5" borderId="1" xfId="0" applyFont="1" applyFill="1" applyBorder="1" applyAlignment="1">
      <alignment horizontal="right" wrapText="1"/>
    </xf>
    <xf numFmtId="169" fontId="4" fillId="5" borderId="1" xfId="0" applyNumberFormat="1" applyFont="1" applyFill="1" applyBorder="1"/>
    <xf numFmtId="2" fontId="4" fillId="5" borderId="0" xfId="0" quotePrefix="1" applyNumberFormat="1" applyFont="1" applyFill="1"/>
    <xf numFmtId="165" fontId="4" fillId="5" borderId="0" xfId="0" quotePrefix="1" applyNumberFormat="1" applyFont="1" applyFill="1"/>
    <xf numFmtId="0" fontId="4" fillId="6" borderId="0" xfId="0" quotePrefix="1" applyFont="1" applyFill="1"/>
    <xf numFmtId="0" fontId="4" fillId="0" borderId="0" xfId="0" applyFont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7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284389</xdr:colOff>
      <xdr:row>16</xdr:row>
      <xdr:rowOff>8072</xdr:rowOff>
    </xdr:from>
    <xdr:to>
      <xdr:col>11</xdr:col>
      <xdr:colOff>546100</xdr:colOff>
      <xdr:row>33</xdr:row>
      <xdr:rowOff>189481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4229" y="3655512"/>
          <a:ext cx="5080091" cy="370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7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1" max="1" width="13.7109375" style="7" customWidth="1"/>
    <col min="2" max="2" width="12.5703125" style="6" customWidth="1"/>
    <col min="3" max="3" width="12.28515625" style="6" customWidth="1"/>
    <col min="4" max="4" width="6.5703125" style="7" customWidth="1"/>
    <col min="5" max="5" width="21.42578125" style="7" customWidth="1"/>
    <col min="6" max="6" width="35.7109375" style="7" customWidth="1"/>
    <col min="7" max="7" width="15.5703125" style="7" customWidth="1"/>
    <col min="8" max="8" width="48.7109375" style="7" customWidth="1"/>
    <col min="9" max="9" width="38.85546875" style="7" customWidth="1"/>
    <col min="10" max="10" width="15.140625" style="7" customWidth="1"/>
    <col min="11" max="11" width="15.7109375" style="7" customWidth="1"/>
    <col min="12" max="12" width="9.5703125" style="7" customWidth="1"/>
    <col min="13" max="13" width="38.7109375" style="7" customWidth="1"/>
    <col min="14" max="14" width="9.140625" style="7"/>
    <col min="15" max="15" width="55.85546875" style="7" customWidth="1"/>
    <col min="16" max="16" width="24" style="7" customWidth="1"/>
    <col min="17" max="17" width="26" style="7" customWidth="1"/>
    <col min="18" max="16384" width="9.140625" style="7"/>
  </cols>
  <sheetData>
    <row r="1" spans="1:17" x14ac:dyDescent="0.25">
      <c r="A1" s="4" t="s">
        <v>9</v>
      </c>
      <c r="I1" s="8" t="s">
        <v>26</v>
      </c>
      <c r="J1" s="8"/>
      <c r="K1" s="9"/>
    </row>
    <row r="2" spans="1:17" x14ac:dyDescent="0.25">
      <c r="A2" s="4" t="s">
        <v>156</v>
      </c>
      <c r="I2" s="8"/>
      <c r="J2" s="8"/>
      <c r="K2" s="8"/>
    </row>
    <row r="3" spans="1:17" x14ac:dyDescent="0.25">
      <c r="B3" s="6" t="s">
        <v>10</v>
      </c>
      <c r="C3" s="6" t="s">
        <v>11</v>
      </c>
      <c r="E3" s="10" t="s">
        <v>42</v>
      </c>
      <c r="F3" s="11"/>
      <c r="G3" s="11"/>
      <c r="H3" s="11"/>
      <c r="I3" s="12"/>
      <c r="J3" s="12" t="s">
        <v>0</v>
      </c>
      <c r="K3" s="12" t="s">
        <v>1</v>
      </c>
      <c r="L3" s="4" t="s">
        <v>155</v>
      </c>
    </row>
    <row r="4" spans="1:17" ht="18" x14ac:dyDescent="0.35">
      <c r="B4" s="6">
        <v>900</v>
      </c>
      <c r="C4" s="6">
        <v>1052</v>
      </c>
      <c r="E4" s="11"/>
      <c r="F4" s="11" t="s">
        <v>162</v>
      </c>
      <c r="G4" s="11"/>
      <c r="H4" s="11"/>
      <c r="I4" s="13" t="s">
        <v>2</v>
      </c>
      <c r="J4" s="14">
        <v>1135.3333333333333</v>
      </c>
      <c r="K4" s="13">
        <v>894.21875</v>
      </c>
    </row>
    <row r="5" spans="1:17" ht="18" x14ac:dyDescent="0.35">
      <c r="B5" s="6">
        <v>1276</v>
      </c>
      <c r="C5" s="6">
        <v>947</v>
      </c>
      <c r="E5" s="11"/>
      <c r="F5" s="11" t="s">
        <v>163</v>
      </c>
      <c r="G5" s="11"/>
      <c r="H5" s="11"/>
      <c r="I5" s="13" t="s">
        <v>27</v>
      </c>
      <c r="J5" s="13">
        <v>52783</v>
      </c>
      <c r="K5" s="13">
        <v>61560</v>
      </c>
    </row>
    <row r="6" spans="1:17" x14ac:dyDescent="0.25">
      <c r="B6" s="6">
        <v>1421</v>
      </c>
      <c r="C6" s="6">
        <v>886</v>
      </c>
      <c r="E6" s="11"/>
      <c r="F6" s="11" t="s">
        <v>12</v>
      </c>
      <c r="G6" s="11"/>
      <c r="H6" s="11"/>
      <c r="I6" s="13" t="s">
        <v>3</v>
      </c>
      <c r="J6" s="13">
        <v>30</v>
      </c>
      <c r="K6" s="13">
        <v>32</v>
      </c>
    </row>
    <row r="7" spans="1:17" x14ac:dyDescent="0.25">
      <c r="B7" s="6">
        <v>1014</v>
      </c>
      <c r="C7" s="6">
        <v>788</v>
      </c>
      <c r="I7" s="13" t="s">
        <v>4</v>
      </c>
      <c r="J7" s="13">
        <v>0</v>
      </c>
      <c r="K7" s="13"/>
    </row>
    <row r="8" spans="1:17" x14ac:dyDescent="0.25">
      <c r="B8" s="6">
        <v>1246</v>
      </c>
      <c r="C8" s="6">
        <v>1188</v>
      </c>
      <c r="E8" s="15" t="s">
        <v>43</v>
      </c>
      <c r="F8" s="16"/>
      <c r="G8" s="16"/>
      <c r="H8" s="16"/>
      <c r="I8" s="17" t="s">
        <v>28</v>
      </c>
      <c r="J8" s="18">
        <v>3.9729382062282665</v>
      </c>
      <c r="K8" s="13"/>
      <c r="L8" s="1">
        <f>(G20-G25)/SQRT((G21/G19)+(G26/G24))</f>
        <v>3.9729382062282665</v>
      </c>
      <c r="M8" s="2" t="s">
        <v>48</v>
      </c>
    </row>
    <row r="9" spans="1:17" x14ac:dyDescent="0.25">
      <c r="B9" s="6">
        <v>1507</v>
      </c>
      <c r="C9" s="6">
        <v>928</v>
      </c>
      <c r="E9" s="16"/>
      <c r="F9" s="16" t="s">
        <v>13</v>
      </c>
      <c r="G9" s="16"/>
      <c r="H9" s="16"/>
      <c r="I9" s="13" t="s">
        <v>29</v>
      </c>
      <c r="J9" s="14">
        <v>3.5495735396962047E-5</v>
      </c>
      <c r="K9" s="13"/>
      <c r="L9" s="1">
        <f>1-_xlfn.NORM.S.DIST(G27,TRUE)</f>
        <v>3.5495735396962047E-5</v>
      </c>
      <c r="M9" s="2" t="s">
        <v>55</v>
      </c>
    </row>
    <row r="10" spans="1:17" x14ac:dyDescent="0.25">
      <c r="B10" s="6">
        <v>975</v>
      </c>
      <c r="C10" s="6">
        <v>983</v>
      </c>
      <c r="E10" s="16"/>
      <c r="F10" s="16" t="s">
        <v>14</v>
      </c>
      <c r="G10" s="16"/>
      <c r="H10" s="16"/>
      <c r="I10" s="13" t="s">
        <v>30</v>
      </c>
      <c r="J10" s="14">
        <v>1.6448536269514715</v>
      </c>
      <c r="K10" s="13"/>
      <c r="L10" s="1">
        <f>_xlfn.NORM.S.INV(1-K13)</f>
        <v>1.6448536269514715</v>
      </c>
      <c r="M10" s="2" t="s">
        <v>152</v>
      </c>
    </row>
    <row r="11" spans="1:17" x14ac:dyDescent="0.25">
      <c r="B11" s="6">
        <v>1177</v>
      </c>
      <c r="C11" s="6">
        <v>970</v>
      </c>
      <c r="E11" s="16"/>
      <c r="F11" s="16" t="s">
        <v>15</v>
      </c>
      <c r="G11" s="16"/>
      <c r="H11" s="16"/>
      <c r="I11" s="17" t="s">
        <v>31</v>
      </c>
      <c r="J11" s="18">
        <v>7.0991470793924094E-5</v>
      </c>
      <c r="K11" s="13"/>
      <c r="L11" s="1">
        <f>2*(1-_xlfn.NORM.S.DIST(ABS(G27),TRUE))</f>
        <v>7.0991470793924094E-5</v>
      </c>
      <c r="M11" s="2" t="s">
        <v>153</v>
      </c>
    </row>
    <row r="12" spans="1:17" x14ac:dyDescent="0.25">
      <c r="B12" s="6">
        <v>1246</v>
      </c>
      <c r="C12" s="6">
        <v>766</v>
      </c>
      <c r="E12" s="16"/>
      <c r="F12" s="16" t="s">
        <v>16</v>
      </c>
      <c r="G12" s="16"/>
      <c r="H12" s="16"/>
      <c r="I12" s="17" t="s">
        <v>32</v>
      </c>
      <c r="J12" s="18">
        <v>1.9599639845400536</v>
      </c>
      <c r="K12" s="13"/>
      <c r="L12" s="1">
        <f>ABS(_xlfn.NORM.S.INV(K13/2))</f>
        <v>1.9599639845400538</v>
      </c>
      <c r="M12" s="2" t="s">
        <v>154</v>
      </c>
    </row>
    <row r="13" spans="1:17" x14ac:dyDescent="0.25">
      <c r="B13" s="6">
        <v>875</v>
      </c>
      <c r="C13" s="6">
        <v>1369</v>
      </c>
      <c r="I13" s="3" t="s">
        <v>150</v>
      </c>
      <c r="J13" s="4"/>
      <c r="K13" s="5">
        <v>0.05</v>
      </c>
    </row>
    <row r="14" spans="1:17" x14ac:dyDescent="0.25">
      <c r="B14" s="6">
        <v>816</v>
      </c>
      <c r="C14" s="6">
        <v>737</v>
      </c>
      <c r="E14" s="19" t="s">
        <v>44</v>
      </c>
      <c r="F14" s="20"/>
      <c r="G14" s="20"/>
      <c r="H14" s="20"/>
      <c r="I14" s="3" t="s">
        <v>151</v>
      </c>
      <c r="J14" s="4"/>
      <c r="K14" s="5">
        <v>5</v>
      </c>
      <c r="P14" s="7" t="s">
        <v>116</v>
      </c>
    </row>
    <row r="15" spans="1:17" x14ac:dyDescent="0.25">
      <c r="B15" s="6">
        <v>983</v>
      </c>
      <c r="C15" s="6">
        <v>1114</v>
      </c>
      <c r="E15" s="19"/>
      <c r="F15" s="21" t="s">
        <v>57</v>
      </c>
      <c r="G15" s="22">
        <v>0.05</v>
      </c>
      <c r="H15" s="20"/>
      <c r="O15" s="23" t="s">
        <v>17</v>
      </c>
    </row>
    <row r="16" spans="1:17" ht="18" x14ac:dyDescent="0.35">
      <c r="B16" s="6">
        <v>1119</v>
      </c>
      <c r="C16" s="6">
        <v>354</v>
      </c>
      <c r="O16" s="24" t="s">
        <v>164</v>
      </c>
      <c r="P16" s="25">
        <f>G19</f>
        <v>30</v>
      </c>
      <c r="Q16" s="26" t="s">
        <v>104</v>
      </c>
    </row>
    <row r="17" spans="2:17" x14ac:dyDescent="0.25">
      <c r="B17" s="6">
        <v>988</v>
      </c>
      <c r="C17" s="6">
        <v>1347</v>
      </c>
      <c r="E17" s="27" t="s">
        <v>45</v>
      </c>
      <c r="F17" s="23"/>
      <c r="G17" s="23"/>
      <c r="H17" s="23"/>
      <c r="I17" s="26"/>
      <c r="J17" s="26"/>
      <c r="K17" s="26"/>
      <c r="L17" s="26"/>
      <c r="M17" s="26"/>
      <c r="N17" s="26"/>
      <c r="O17" s="24" t="s">
        <v>19</v>
      </c>
      <c r="P17" s="25">
        <f t="shared" ref="P17:P23" si="0">G20</f>
        <v>1135.3333333333333</v>
      </c>
      <c r="Q17" s="26" t="s">
        <v>105</v>
      </c>
    </row>
    <row r="18" spans="2:17" ht="18.75" x14ac:dyDescent="0.35">
      <c r="B18" s="6">
        <v>1137</v>
      </c>
      <c r="C18" s="6">
        <v>1062</v>
      </c>
      <c r="E18" s="23"/>
      <c r="F18" s="23" t="s">
        <v>17</v>
      </c>
      <c r="G18" s="23"/>
      <c r="H18" s="23"/>
      <c r="I18" s="26"/>
      <c r="J18" s="26"/>
      <c r="K18" s="26"/>
      <c r="L18" s="26"/>
      <c r="M18" s="26"/>
      <c r="N18" s="26"/>
      <c r="O18" s="24" t="s">
        <v>165</v>
      </c>
      <c r="P18" s="25">
        <f t="shared" si="0"/>
        <v>52783</v>
      </c>
      <c r="Q18" s="26" t="s">
        <v>134</v>
      </c>
    </row>
    <row r="19" spans="2:17" ht="18" x14ac:dyDescent="0.35">
      <c r="B19" s="6">
        <v>1227</v>
      </c>
      <c r="C19" s="6">
        <v>756</v>
      </c>
      <c r="E19" s="23"/>
      <c r="F19" s="24" t="s">
        <v>164</v>
      </c>
      <c r="G19" s="28">
        <f>COUNT(B4:B33)</f>
        <v>30</v>
      </c>
      <c r="H19" s="29" t="s">
        <v>18</v>
      </c>
      <c r="I19" s="26"/>
      <c r="J19" s="26"/>
      <c r="K19" s="26"/>
      <c r="L19" s="26"/>
      <c r="M19" s="26"/>
      <c r="N19" s="26"/>
      <c r="O19" s="23"/>
      <c r="Q19" s="26"/>
    </row>
    <row r="20" spans="2:17" x14ac:dyDescent="0.25">
      <c r="B20" s="6">
        <v>858</v>
      </c>
      <c r="C20" s="6">
        <v>1052</v>
      </c>
      <c r="E20" s="23"/>
      <c r="F20" s="24" t="s">
        <v>19</v>
      </c>
      <c r="G20" s="28">
        <f>AVERAGE(B4:B33)</f>
        <v>1135.3333333333333</v>
      </c>
      <c r="H20" s="29" t="s">
        <v>20</v>
      </c>
      <c r="I20" s="26"/>
      <c r="J20" s="26"/>
      <c r="K20" s="26"/>
      <c r="L20" s="26"/>
      <c r="M20" s="26"/>
      <c r="N20" s="26"/>
      <c r="O20" s="23" t="s">
        <v>21</v>
      </c>
      <c r="Q20" s="26"/>
    </row>
    <row r="21" spans="2:17" ht="18.75" x14ac:dyDescent="0.35">
      <c r="B21" s="6">
        <v>941</v>
      </c>
      <c r="C21" s="6">
        <v>754</v>
      </c>
      <c r="E21" s="23"/>
      <c r="F21" s="24" t="s">
        <v>165</v>
      </c>
      <c r="G21" s="30">
        <v>52783</v>
      </c>
      <c r="H21" s="29"/>
      <c r="O21" s="24" t="s">
        <v>166</v>
      </c>
      <c r="P21" s="25">
        <f t="shared" si="0"/>
        <v>32</v>
      </c>
      <c r="Q21" s="26" t="s">
        <v>106</v>
      </c>
    </row>
    <row r="22" spans="2:17" x14ac:dyDescent="0.25">
      <c r="B22" s="6">
        <v>1299</v>
      </c>
      <c r="C22" s="6">
        <v>990</v>
      </c>
      <c r="E22" s="23"/>
      <c r="F22" s="23"/>
      <c r="G22" s="23"/>
      <c r="H22" s="29"/>
      <c r="I22" s="26"/>
      <c r="J22" s="26"/>
      <c r="K22" s="26"/>
      <c r="L22" s="26"/>
      <c r="M22" s="26"/>
      <c r="N22" s="26"/>
      <c r="O22" s="24" t="s">
        <v>23</v>
      </c>
      <c r="P22" s="25">
        <f t="shared" si="0"/>
        <v>894.21875</v>
      </c>
      <c r="Q22" s="26" t="s">
        <v>135</v>
      </c>
    </row>
    <row r="23" spans="2:17" ht="18.75" x14ac:dyDescent="0.35">
      <c r="B23" s="6">
        <v>1110</v>
      </c>
      <c r="C23" s="6">
        <v>950</v>
      </c>
      <c r="E23" s="23"/>
      <c r="F23" s="23" t="s">
        <v>21</v>
      </c>
      <c r="G23" s="23"/>
      <c r="H23" s="23"/>
      <c r="I23" s="26"/>
      <c r="J23" s="26"/>
      <c r="K23" s="26"/>
      <c r="L23" s="26"/>
      <c r="M23" s="26"/>
      <c r="N23" s="26"/>
      <c r="O23" s="24" t="s">
        <v>167</v>
      </c>
      <c r="P23" s="25">
        <f t="shared" si="0"/>
        <v>61560</v>
      </c>
      <c r="Q23" s="26" t="s">
        <v>136</v>
      </c>
    </row>
    <row r="24" spans="2:17" ht="18" x14ac:dyDescent="0.35">
      <c r="B24" s="6">
        <v>929</v>
      </c>
      <c r="C24" s="6">
        <v>783</v>
      </c>
      <c r="E24" s="23"/>
      <c r="F24" s="24" t="s">
        <v>166</v>
      </c>
      <c r="G24" s="28">
        <f>COUNT(C4:C35)</f>
        <v>32</v>
      </c>
      <c r="H24" s="29" t="s">
        <v>22</v>
      </c>
      <c r="I24" s="26"/>
      <c r="J24" s="26"/>
      <c r="K24" s="26"/>
      <c r="L24" s="26"/>
      <c r="M24" s="26"/>
      <c r="N24" s="26"/>
      <c r="O24" s="26"/>
      <c r="P24" s="26"/>
    </row>
    <row r="25" spans="2:17" x14ac:dyDescent="0.25">
      <c r="B25" s="6">
        <v>843</v>
      </c>
      <c r="C25" s="6">
        <v>816</v>
      </c>
      <c r="E25" s="23"/>
      <c r="F25" s="24" t="s">
        <v>23</v>
      </c>
      <c r="G25" s="28">
        <f>AVERAGE(C4:C35)</f>
        <v>894.21875</v>
      </c>
      <c r="H25" s="29" t="s">
        <v>24</v>
      </c>
      <c r="I25" s="26"/>
      <c r="J25" s="26"/>
      <c r="K25" s="26"/>
      <c r="L25" s="26"/>
      <c r="M25" s="26"/>
      <c r="N25" s="26"/>
      <c r="O25" s="31" t="s">
        <v>132</v>
      </c>
      <c r="P25" s="32">
        <f>G15</f>
        <v>0.05</v>
      </c>
      <c r="Q25" s="26" t="s">
        <v>102</v>
      </c>
    </row>
    <row r="26" spans="2:17" ht="18.75" x14ac:dyDescent="0.35">
      <c r="B26" s="6">
        <v>1156</v>
      </c>
      <c r="C26" s="6">
        <v>658</v>
      </c>
      <c r="E26" s="23"/>
      <c r="F26" s="24" t="s">
        <v>167</v>
      </c>
      <c r="G26" s="33">
        <v>61560</v>
      </c>
      <c r="H26" s="29"/>
      <c r="O26" s="34" t="s">
        <v>133</v>
      </c>
      <c r="P26" s="35">
        <f>G30</f>
        <v>1.6448536269514715</v>
      </c>
      <c r="Q26" s="26" t="s">
        <v>137</v>
      </c>
    </row>
    <row r="27" spans="2:17" ht="18" x14ac:dyDescent="0.35">
      <c r="B27" s="6">
        <v>867</v>
      </c>
      <c r="C27" s="6">
        <v>504</v>
      </c>
      <c r="E27" s="36"/>
      <c r="F27" s="24" t="s">
        <v>168</v>
      </c>
      <c r="G27" s="37">
        <f>(G20-G25)/SQRT((G21/G19)+(G26/G24))</f>
        <v>3.9729382062282665</v>
      </c>
      <c r="H27" s="29" t="s">
        <v>48</v>
      </c>
    </row>
    <row r="28" spans="2:17" x14ac:dyDescent="0.25">
      <c r="B28" s="6">
        <v>1454</v>
      </c>
      <c r="C28" s="6">
        <v>1076</v>
      </c>
      <c r="E28" s="23"/>
      <c r="F28" s="23" t="s">
        <v>59</v>
      </c>
      <c r="G28" s="23"/>
      <c r="H28" s="23"/>
      <c r="I28" s="26"/>
      <c r="J28" s="26"/>
      <c r="K28" s="26"/>
      <c r="L28" s="26"/>
      <c r="M28" s="26"/>
      <c r="N28" s="26"/>
      <c r="O28" s="34" t="s">
        <v>146</v>
      </c>
      <c r="P28" s="35">
        <f>P17-P22</f>
        <v>241.11458333333326</v>
      </c>
      <c r="Q28" s="26" t="s">
        <v>142</v>
      </c>
    </row>
    <row r="29" spans="2:17" x14ac:dyDescent="0.25">
      <c r="B29" s="6">
        <v>1403</v>
      </c>
      <c r="C29" s="6">
        <v>500</v>
      </c>
      <c r="E29" s="36" t="s">
        <v>7</v>
      </c>
      <c r="F29" s="24" t="s">
        <v>25</v>
      </c>
      <c r="G29" s="28">
        <f>1-_xlfn.NORM.S.DIST(G27,TRUE)</f>
        <v>3.5495735396962047E-5</v>
      </c>
      <c r="H29" s="29" t="s">
        <v>55</v>
      </c>
      <c r="I29" s="26"/>
      <c r="J29" s="26"/>
      <c r="K29" s="26"/>
      <c r="L29" s="26"/>
      <c r="M29" s="26"/>
      <c r="N29" s="26"/>
      <c r="O29" s="34" t="s">
        <v>140</v>
      </c>
      <c r="P29" s="32">
        <f>SQRT(P18/P16+P23/P21)</f>
        <v>60.689235728696843</v>
      </c>
      <c r="Q29" s="26" t="s">
        <v>143</v>
      </c>
    </row>
    <row r="30" spans="2:17" ht="18" x14ac:dyDescent="0.35">
      <c r="B30" s="6">
        <v>1165</v>
      </c>
      <c r="C30" s="6">
        <v>1025</v>
      </c>
      <c r="E30" s="36" t="s">
        <v>8</v>
      </c>
      <c r="F30" s="24" t="s">
        <v>169</v>
      </c>
      <c r="G30" s="28">
        <f>_xlfn.NORM.S.INV(1-G15)</f>
        <v>1.6448536269514715</v>
      </c>
      <c r="H30" s="29" t="s">
        <v>47</v>
      </c>
      <c r="I30" s="26"/>
      <c r="J30" s="26"/>
      <c r="K30" s="26"/>
      <c r="L30" s="26"/>
      <c r="M30" s="26"/>
      <c r="N30" s="26"/>
      <c r="O30" s="31" t="s">
        <v>138</v>
      </c>
      <c r="P30" s="32">
        <f>P28-P26*P29</f>
        <v>141.28967382807343</v>
      </c>
      <c r="Q30" s="26" t="s">
        <v>144</v>
      </c>
    </row>
    <row r="31" spans="2:17" x14ac:dyDescent="0.25">
      <c r="B31" s="6">
        <v>1653</v>
      </c>
      <c r="C31" s="6">
        <v>649</v>
      </c>
      <c r="O31" s="31" t="s">
        <v>139</v>
      </c>
      <c r="P31" s="32">
        <f>P28+P26*P29</f>
        <v>340.93949283859308</v>
      </c>
      <c r="Q31" s="26" t="s">
        <v>145</v>
      </c>
    </row>
    <row r="32" spans="2:17" x14ac:dyDescent="0.25">
      <c r="B32" s="6">
        <v>1288</v>
      </c>
      <c r="C32" s="6">
        <v>1166</v>
      </c>
      <c r="E32" s="38" t="s">
        <v>46</v>
      </c>
      <c r="F32" s="39"/>
      <c r="G32" s="39"/>
      <c r="H32" s="39"/>
    </row>
    <row r="33" spans="2:16" ht="18" x14ac:dyDescent="0.35">
      <c r="B33" s="6">
        <v>1187</v>
      </c>
      <c r="C33" s="6">
        <v>498</v>
      </c>
      <c r="E33" s="40" t="s">
        <v>7</v>
      </c>
      <c r="F33" s="39" t="s">
        <v>170</v>
      </c>
      <c r="G33" s="39"/>
      <c r="H33" s="39" t="s">
        <v>49</v>
      </c>
    </row>
    <row r="34" spans="2:16" ht="18" x14ac:dyDescent="0.35">
      <c r="C34" s="6">
        <v>945</v>
      </c>
      <c r="E34" s="40" t="s">
        <v>8</v>
      </c>
      <c r="F34" s="39" t="s">
        <v>171</v>
      </c>
      <c r="G34" s="39"/>
      <c r="H34" s="39" t="s">
        <v>56</v>
      </c>
    </row>
    <row r="35" spans="2:16" x14ac:dyDescent="0.25">
      <c r="C35" s="6">
        <v>1002</v>
      </c>
      <c r="H35" s="26"/>
      <c r="I35" s="26"/>
      <c r="J35" s="26"/>
      <c r="K35" s="26"/>
      <c r="L35" s="26"/>
      <c r="M35" s="26"/>
      <c r="N35" s="26"/>
      <c r="O35" s="26"/>
      <c r="P35" s="26"/>
    </row>
    <row r="36" spans="2:16" ht="48.75" customHeight="1" x14ac:dyDescent="0.25">
      <c r="O36" s="83" t="s">
        <v>172</v>
      </c>
      <c r="P36" s="83"/>
    </row>
    <row r="37" spans="2:16" ht="47.25" customHeight="1" x14ac:dyDescent="0.25">
      <c r="O37" s="83" t="s">
        <v>141</v>
      </c>
      <c r="P37" s="83"/>
    </row>
  </sheetData>
  <mergeCells count="2">
    <mergeCell ref="O36:P36"/>
    <mergeCell ref="O37:P37"/>
  </mergeCells>
  <printOptions headings="1" gridLines="1"/>
  <pageMargins left="0.70866141732283472" right="0.70866141732283472" top="0.74803149606299213" bottom="0.74803149606299213" header="0.31496062992125984" footer="0.31496062992125984"/>
  <pageSetup paperSize="8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6ADA-B6D6-4148-83AF-E0474266EF30}">
  <sheetPr>
    <pageSetUpPr fitToPage="1"/>
  </sheetPr>
  <dimension ref="A1:K48"/>
  <sheetViews>
    <sheetView workbookViewId="0">
      <selection activeCell="E2" sqref="E2"/>
    </sheetView>
  </sheetViews>
  <sheetFormatPr defaultColWidth="9.140625" defaultRowHeight="15" x14ac:dyDescent="0.25"/>
  <cols>
    <col min="1" max="1" width="7.5703125" style="7" customWidth="1"/>
    <col min="2" max="2" width="7.7109375" style="7" customWidth="1"/>
    <col min="3" max="3" width="7.85546875" style="7" hidden="1" customWidth="1"/>
    <col min="4" max="4" width="7.28515625" style="7" hidden="1" customWidth="1"/>
    <col min="5" max="5" width="8" style="7" customWidth="1"/>
    <col min="6" max="6" width="7.42578125" style="7" customWidth="1"/>
    <col min="7" max="7" width="7.85546875" style="7" customWidth="1"/>
    <col min="8" max="8" width="8" style="7" customWidth="1"/>
    <col min="9" max="9" width="8.28515625" style="7" hidden="1" customWidth="1"/>
    <col min="10" max="10" width="8" style="7" hidden="1" customWidth="1"/>
    <col min="11" max="11" width="7.42578125" style="7" hidden="1" customWidth="1"/>
    <col min="12" max="16384" width="9.140625" style="7"/>
  </cols>
  <sheetData>
    <row r="1" spans="1:11" x14ac:dyDescent="0.25">
      <c r="A1" s="4" t="s">
        <v>147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4" t="s">
        <v>148</v>
      </c>
      <c r="F3" s="41"/>
      <c r="G3" s="4"/>
      <c r="H3" s="4"/>
      <c r="I3" s="4"/>
      <c r="J3" s="4"/>
      <c r="K3" s="4"/>
    </row>
    <row r="4" spans="1:11" x14ac:dyDescent="0.25">
      <c r="A4" s="4" t="s">
        <v>149</v>
      </c>
      <c r="D4" s="41"/>
      <c r="E4" s="4"/>
      <c r="F4" s="41"/>
      <c r="G4" s="4"/>
      <c r="H4" s="4"/>
      <c r="I4" s="4"/>
      <c r="J4" s="4"/>
      <c r="K4" s="4"/>
    </row>
    <row r="5" spans="1:11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6.5" thickTop="1" thickBot="1" x14ac:dyDescent="0.3">
      <c r="A6" s="42" t="s">
        <v>103</v>
      </c>
      <c r="B6" s="43">
        <v>0</v>
      </c>
      <c r="C6" s="44">
        <v>0.01</v>
      </c>
      <c r="D6" s="44">
        <v>0.02</v>
      </c>
      <c r="E6" s="44">
        <v>0.03</v>
      </c>
      <c r="F6" s="45">
        <v>0.04</v>
      </c>
      <c r="G6" s="45">
        <v>0.05</v>
      </c>
      <c r="H6" s="44">
        <v>0.06</v>
      </c>
      <c r="I6" s="44">
        <v>7.0000000000000007E-2</v>
      </c>
      <c r="J6" s="44">
        <v>0.08</v>
      </c>
      <c r="K6" s="46">
        <v>0.09</v>
      </c>
    </row>
    <row r="7" spans="1:11" ht="15.75" thickTop="1" x14ac:dyDescent="0.25">
      <c r="A7" s="47">
        <v>0</v>
      </c>
      <c r="B7" s="48">
        <f>1-_xlfn.NORM.S.DIST($A7+B$6,TRUE)</f>
        <v>0.5</v>
      </c>
      <c r="C7" s="48">
        <f t="shared" ref="C7:K22" si="0">1-_xlfn.NORM.S.DIST($A7+C$6,TRUE)</f>
        <v>0.4960106436853684</v>
      </c>
      <c r="D7" s="48">
        <f t="shared" si="0"/>
        <v>0.49202168628309795</v>
      </c>
      <c r="E7" s="48">
        <f t="shared" si="0"/>
        <v>0.48803352658588728</v>
      </c>
      <c r="F7" s="49">
        <f t="shared" si="0"/>
        <v>0.48404656314716932</v>
      </c>
      <c r="G7" s="49">
        <f t="shared" si="0"/>
        <v>0.48006119416162751</v>
      </c>
      <c r="H7" s="48">
        <f t="shared" si="0"/>
        <v>0.47607781734589316</v>
      </c>
      <c r="I7" s="48">
        <f t="shared" si="0"/>
        <v>0.47209682981947887</v>
      </c>
      <c r="J7" s="48">
        <f t="shared" si="0"/>
        <v>0.46811862798601256</v>
      </c>
      <c r="K7" s="50">
        <f t="shared" si="0"/>
        <v>0.46414360741482796</v>
      </c>
    </row>
    <row r="8" spans="1:11" x14ac:dyDescent="0.25">
      <c r="A8" s="47">
        <v>0.1</v>
      </c>
      <c r="B8" s="48">
        <f>1-_xlfn.NORM.S.DIST($A8+B$6,TRUE)</f>
        <v>0.46017216272297101</v>
      </c>
      <c r="C8" s="48">
        <f t="shared" si="0"/>
        <v>0.45620468745768328</v>
      </c>
      <c r="D8" s="48">
        <f t="shared" si="0"/>
        <v>0.45224157397941611</v>
      </c>
      <c r="E8" s="48">
        <f t="shared" si="0"/>
        <v>0.44828321334543886</v>
      </c>
      <c r="F8" s="49">
        <f t="shared" si="0"/>
        <v>0.44432999519409355</v>
      </c>
      <c r="G8" s="49">
        <f t="shared" si="0"/>
        <v>0.4403823076297575</v>
      </c>
      <c r="H8" s="48">
        <f t="shared" si="0"/>
        <v>0.43644053710856712</v>
      </c>
      <c r="I8" s="48">
        <f t="shared" si="0"/>
        <v>0.43250506832496161</v>
      </c>
      <c r="J8" s="48">
        <f t="shared" si="0"/>
        <v>0.4285762840990992</v>
      </c>
      <c r="K8" s="50">
        <f t="shared" si="0"/>
        <v>0.42465456526520451</v>
      </c>
    </row>
    <row r="9" spans="1:11" hidden="1" x14ac:dyDescent="0.25">
      <c r="A9" s="47">
        <v>0.2</v>
      </c>
      <c r="B9" s="48">
        <f>1-_xlfn.NORM.S.DIST($A9+B$6,TRUE)</f>
        <v>0.42074029056089701</v>
      </c>
      <c r="C9" s="48">
        <f t="shared" si="0"/>
        <v>0.41683383651755768</v>
      </c>
      <c r="D9" s="48">
        <f t="shared" si="0"/>
        <v>0.41293557735178532</v>
      </c>
      <c r="E9" s="48">
        <f t="shared" si="0"/>
        <v>0.40904588485799409</v>
      </c>
      <c r="F9" s="49">
        <f t="shared" si="0"/>
        <v>0.40516512830220419</v>
      </c>
      <c r="G9" s="49">
        <f t="shared" si="0"/>
        <v>0.4012936743170763</v>
      </c>
      <c r="H9" s="48">
        <f t="shared" si="0"/>
        <v>0.39743188679823949</v>
      </c>
      <c r="I9" s="48">
        <f t="shared" si="0"/>
        <v>0.39358012680196053</v>
      </c>
      <c r="J9" s="48">
        <f t="shared" si="0"/>
        <v>0.38973875244420275</v>
      </c>
      <c r="K9" s="50">
        <f t="shared" si="0"/>
        <v>0.38590811880112263</v>
      </c>
    </row>
    <row r="10" spans="1:11" hidden="1" x14ac:dyDescent="0.25">
      <c r="A10" s="47">
        <v>0.3</v>
      </c>
      <c r="B10" s="48">
        <f t="shared" ref="B10:K47" si="1">1-_xlfn.NORM.S.DIST($A10+B$6,TRUE)</f>
        <v>0.38208857781104733</v>
      </c>
      <c r="C10" s="48">
        <f t="shared" si="0"/>
        <v>0.37828047817798072</v>
      </c>
      <c r="D10" s="48">
        <f t="shared" si="0"/>
        <v>0.37448416527667994</v>
      </c>
      <c r="E10" s="48">
        <f t="shared" si="0"/>
        <v>0.37069998105934654</v>
      </c>
      <c r="F10" s="49">
        <f t="shared" si="0"/>
        <v>0.36692826396397193</v>
      </c>
      <c r="G10" s="49">
        <f t="shared" si="0"/>
        <v>0.3631693488243809</v>
      </c>
      <c r="H10" s="48">
        <f t="shared" si="0"/>
        <v>0.35942356678200871</v>
      </c>
      <c r="I10" s="48">
        <f t="shared" si="0"/>
        <v>0.35569124519945317</v>
      </c>
      <c r="J10" s="48">
        <f t="shared" si="0"/>
        <v>0.35197270757583721</v>
      </c>
      <c r="K10" s="50">
        <f t="shared" si="0"/>
        <v>0.34826827346401756</v>
      </c>
    </row>
    <row r="11" spans="1:11" hidden="1" x14ac:dyDescent="0.25">
      <c r="A11" s="47">
        <v>0.4</v>
      </c>
      <c r="B11" s="48">
        <f t="shared" si="1"/>
        <v>0.34457825838967571</v>
      </c>
      <c r="C11" s="48">
        <f t="shared" si="0"/>
        <v>0.34090297377232259</v>
      </c>
      <c r="D11" s="48">
        <f t="shared" si="0"/>
        <v>0.33724272684824941</v>
      </c>
      <c r="E11" s="48">
        <f t="shared" si="0"/>
        <v>0.33359782059545762</v>
      </c>
      <c r="F11" s="49">
        <f t="shared" si="0"/>
        <v>0.32996855366059363</v>
      </c>
      <c r="G11" s="49">
        <f t="shared" si="0"/>
        <v>0.32635522028791997</v>
      </c>
      <c r="H11" s="48">
        <f t="shared" si="0"/>
        <v>0.32275811025034773</v>
      </c>
      <c r="I11" s="48">
        <f t="shared" si="0"/>
        <v>0.3191775087825558</v>
      </c>
      <c r="J11" s="48">
        <f t="shared" si="0"/>
        <v>0.31561369651622251</v>
      </c>
      <c r="K11" s="50">
        <f t="shared" si="0"/>
        <v>0.31206694941739055</v>
      </c>
    </row>
    <row r="12" spans="1:11" hidden="1" x14ac:dyDescent="0.25">
      <c r="A12" s="47">
        <v>0.5</v>
      </c>
      <c r="B12" s="48">
        <f t="shared" si="1"/>
        <v>0.30853753872598688</v>
      </c>
      <c r="C12" s="48">
        <f t="shared" si="0"/>
        <v>0.30502573089751939</v>
      </c>
      <c r="D12" s="48">
        <f t="shared" si="0"/>
        <v>0.30153178754696619</v>
      </c>
      <c r="E12" s="48">
        <f t="shared" si="0"/>
        <v>0.29805596539487644</v>
      </c>
      <c r="F12" s="49">
        <f t="shared" si="0"/>
        <v>0.29459851621569799</v>
      </c>
      <c r="G12" s="49">
        <f t="shared" si="0"/>
        <v>0.29115968678834636</v>
      </c>
      <c r="H12" s="48">
        <f t="shared" si="0"/>
        <v>0.28773971884902705</v>
      </c>
      <c r="I12" s="48">
        <f t="shared" si="0"/>
        <v>0.28433884904632412</v>
      </c>
      <c r="J12" s="48">
        <f t="shared" si="0"/>
        <v>0.2809573088985643</v>
      </c>
      <c r="K12" s="50">
        <f t="shared" si="0"/>
        <v>0.27759532475346493</v>
      </c>
    </row>
    <row r="13" spans="1:11" hidden="1" x14ac:dyDescent="0.25">
      <c r="A13" s="47">
        <v>0.6</v>
      </c>
      <c r="B13" s="48">
        <f t="shared" si="1"/>
        <v>0.27425311775007355</v>
      </c>
      <c r="C13" s="48">
        <f t="shared" si="0"/>
        <v>0.27093090378300566</v>
      </c>
      <c r="D13" s="48">
        <f t="shared" si="0"/>
        <v>0.267628893468983</v>
      </c>
      <c r="E13" s="48">
        <f t="shared" si="0"/>
        <v>0.26434729211567753</v>
      </c>
      <c r="F13" s="49">
        <f t="shared" si="0"/>
        <v>0.26108629969286157</v>
      </c>
      <c r="G13" s="49">
        <f t="shared" si="0"/>
        <v>0.25784611080586473</v>
      </c>
      <c r="H13" s="48">
        <f t="shared" si="0"/>
        <v>0.25462691467133614</v>
      </c>
      <c r="I13" s="48">
        <f t="shared" si="0"/>
        <v>0.25142889509531008</v>
      </c>
      <c r="J13" s="48">
        <f t="shared" si="0"/>
        <v>0.24825223045357048</v>
      </c>
      <c r="K13" s="50">
        <f t="shared" si="0"/>
        <v>0.24509709367430943</v>
      </c>
    </row>
    <row r="14" spans="1:11" hidden="1" x14ac:dyDescent="0.25">
      <c r="A14" s="47">
        <v>0.7</v>
      </c>
      <c r="B14" s="48">
        <f t="shared" si="1"/>
        <v>0.24196365222307303</v>
      </c>
      <c r="C14" s="48">
        <f t="shared" si="0"/>
        <v>0.23885206808998671</v>
      </c>
      <c r="D14" s="48">
        <f t="shared" si="0"/>
        <v>0.23576249777925118</v>
      </c>
      <c r="E14" s="48">
        <f t="shared" si="0"/>
        <v>0.23269509230089747</v>
      </c>
      <c r="F14" s="49">
        <f t="shared" si="0"/>
        <v>0.22964999716479062</v>
      </c>
      <c r="G14" s="49">
        <f t="shared" si="0"/>
        <v>0.22662735237686826</v>
      </c>
      <c r="H14" s="48">
        <f t="shared" si="0"/>
        <v>0.22362729243759938</v>
      </c>
      <c r="I14" s="48">
        <f t="shared" si="0"/>
        <v>0.22064994634264956</v>
      </c>
      <c r="J14" s="48">
        <f t="shared" si="0"/>
        <v>0.21769543758573318</v>
      </c>
      <c r="K14" s="50">
        <f t="shared" si="0"/>
        <v>0.21476388416363723</v>
      </c>
    </row>
    <row r="15" spans="1:11" hidden="1" x14ac:dyDescent="0.25">
      <c r="A15" s="47">
        <v>0.8</v>
      </c>
      <c r="B15" s="48">
        <f t="shared" si="1"/>
        <v>0.21185539858339664</v>
      </c>
      <c r="C15" s="48">
        <f t="shared" si="0"/>
        <v>0.20897008787160165</v>
      </c>
      <c r="D15" s="48">
        <f t="shared" si="0"/>
        <v>0.20610805358581308</v>
      </c>
      <c r="E15" s="48">
        <f t="shared" si="0"/>
        <v>0.20326939182806836</v>
      </c>
      <c r="F15" s="49">
        <f t="shared" si="0"/>
        <v>0.20045419326044966</v>
      </c>
      <c r="G15" s="49">
        <f t="shared" si="0"/>
        <v>0.19766254312269238</v>
      </c>
      <c r="H15" s="48">
        <f t="shared" si="0"/>
        <v>0.19489452125180828</v>
      </c>
      <c r="I15" s="48">
        <f t="shared" si="0"/>
        <v>0.19215020210369615</v>
      </c>
      <c r="J15" s="48">
        <f t="shared" si="0"/>
        <v>0.18942965477671214</v>
      </c>
      <c r="K15" s="50">
        <f t="shared" si="0"/>
        <v>0.18673294303717258</v>
      </c>
    </row>
    <row r="16" spans="1:11" hidden="1" x14ac:dyDescent="0.25">
      <c r="A16" s="47">
        <v>0.9</v>
      </c>
      <c r="B16" s="48">
        <f t="shared" si="1"/>
        <v>0.18406012534675953</v>
      </c>
      <c r="C16" s="48">
        <f t="shared" si="0"/>
        <v>0.18141125489179721</v>
      </c>
      <c r="D16" s="48">
        <f t="shared" si="0"/>
        <v>0.17878637961437172</v>
      </c>
      <c r="E16" s="48">
        <f t="shared" si="0"/>
        <v>0.17618554224525784</v>
      </c>
      <c r="F16" s="49">
        <f t="shared" si="0"/>
        <v>0.17360878033862448</v>
      </c>
      <c r="G16" s="49">
        <f t="shared" si="0"/>
        <v>0.17105612630848177</v>
      </c>
      <c r="H16" s="48">
        <f t="shared" si="0"/>
        <v>0.16852760746683781</v>
      </c>
      <c r="I16" s="48">
        <f t="shared" si="0"/>
        <v>0.16602324606352958</v>
      </c>
      <c r="J16" s="48">
        <f t="shared" si="0"/>
        <v>0.16354305932769231</v>
      </c>
      <c r="K16" s="50">
        <f t="shared" si="0"/>
        <v>0.16108705951083091</v>
      </c>
    </row>
    <row r="17" spans="1:11" hidden="1" x14ac:dyDescent="0.25">
      <c r="A17" s="47">
        <v>1</v>
      </c>
      <c r="B17" s="48">
        <f t="shared" si="1"/>
        <v>0.15865525393145696</v>
      </c>
      <c r="C17" s="48">
        <f t="shared" si="0"/>
        <v>0.15624764502125454</v>
      </c>
      <c r="D17" s="48">
        <f t="shared" si="0"/>
        <v>0.15386423037273489</v>
      </c>
      <c r="E17" s="48">
        <f t="shared" si="0"/>
        <v>0.15150500278834367</v>
      </c>
      <c r="F17" s="49">
        <f t="shared" si="0"/>
        <v>0.14916995033098135</v>
      </c>
      <c r="G17" s="49">
        <f t="shared" si="0"/>
        <v>0.14685905637589591</v>
      </c>
      <c r="H17" s="48">
        <f t="shared" si="0"/>
        <v>0.14457229966390961</v>
      </c>
      <c r="I17" s="48">
        <f t="shared" si="0"/>
        <v>0.14230965435593923</v>
      </c>
      <c r="J17" s="48">
        <f t="shared" si="0"/>
        <v>0.14007109008876906</v>
      </c>
      <c r="K17" s="50">
        <f t="shared" si="0"/>
        <v>0.1378565720320355</v>
      </c>
    </row>
    <row r="18" spans="1:11" x14ac:dyDescent="0.25">
      <c r="A18" s="47">
        <v>1.1000000000000001</v>
      </c>
      <c r="B18" s="48">
        <f t="shared" si="1"/>
        <v>0.13566606094638267</v>
      </c>
      <c r="C18" s="48">
        <f t="shared" si="0"/>
        <v>0.13349951324274723</v>
      </c>
      <c r="D18" s="48">
        <f t="shared" si="0"/>
        <v>0.13135688104273069</v>
      </c>
      <c r="E18" s="48">
        <f t="shared" si="0"/>
        <v>0.1292381122400178</v>
      </c>
      <c r="F18" s="49">
        <f t="shared" si="0"/>
        <v>0.12714315056279824</v>
      </c>
      <c r="G18" s="49">
        <f t="shared" si="0"/>
        <v>0.12507193563715013</v>
      </c>
      <c r="H18" s="48">
        <f t="shared" si="0"/>
        <v>0.12302440305134332</v>
      </c>
      <c r="I18" s="48">
        <f t="shared" si="0"/>
        <v>0.12100048442101818</v>
      </c>
      <c r="J18" s="48">
        <f t="shared" si="0"/>
        <v>0.11900010745520062</v>
      </c>
      <c r="K18" s="50">
        <f t="shared" si="0"/>
        <v>0.11702319602310873</v>
      </c>
    </row>
    <row r="19" spans="1:11" x14ac:dyDescent="0.25">
      <c r="A19" s="47">
        <v>1.2</v>
      </c>
      <c r="B19" s="48">
        <f t="shared" si="1"/>
        <v>0.11506967022170822</v>
      </c>
      <c r="C19" s="48">
        <f t="shared" si="0"/>
        <v>0.11313944644397722</v>
      </c>
      <c r="D19" s="48">
        <f t="shared" si="0"/>
        <v>0.11123243744783462</v>
      </c>
      <c r="E19" s="48">
        <f t="shared" si="0"/>
        <v>0.10934855242569186</v>
      </c>
      <c r="F19" s="49">
        <f t="shared" si="0"/>
        <v>0.10748769707458694</v>
      </c>
      <c r="G19" s="49">
        <f t="shared" si="0"/>
        <v>0.10564977366685524</v>
      </c>
      <c r="H19" s="48">
        <f t="shared" si="0"/>
        <v>0.10383468112130034</v>
      </c>
      <c r="I19" s="48">
        <f t="shared" si="0"/>
        <v>0.10204231507481909</v>
      </c>
      <c r="J19" s="48">
        <f t="shared" si="0"/>
        <v>0.10027256795444206</v>
      </c>
      <c r="K19" s="50">
        <f t="shared" si="0"/>
        <v>9.8525329049747867E-2</v>
      </c>
    </row>
    <row r="20" spans="1:11" x14ac:dyDescent="0.25">
      <c r="A20" s="47">
        <v>1.3</v>
      </c>
      <c r="B20" s="48">
        <f t="shared" si="1"/>
        <v>9.6800484585610302E-2</v>
      </c>
      <c r="C20" s="48">
        <f t="shared" si="0"/>
        <v>9.5097917795239018E-2</v>
      </c>
      <c r="D20" s="48">
        <f t="shared" si="0"/>
        <v>9.3417508993471787E-2</v>
      </c>
      <c r="E20" s="48">
        <f t="shared" si="0"/>
        <v>9.1759135650280821E-2</v>
      </c>
      <c r="F20" s="49">
        <f t="shared" si="0"/>
        <v>9.0122672464452491E-2</v>
      </c>
      <c r="G20" s="49">
        <f t="shared" si="0"/>
        <v>8.8507991437401956E-2</v>
      </c>
      <c r="H20" s="48">
        <f t="shared" si="0"/>
        <v>8.6914961947085034E-2</v>
      </c>
      <c r="I20" s="48">
        <f t="shared" si="0"/>
        <v>8.5343450821966926E-2</v>
      </c>
      <c r="J20" s="48">
        <f t="shared" si="0"/>
        <v>8.3793322415014249E-2</v>
      </c>
      <c r="K20" s="50">
        <f t="shared" si="0"/>
        <v>8.2264438677668861E-2</v>
      </c>
    </row>
    <row r="21" spans="1:11" x14ac:dyDescent="0.25">
      <c r="A21" s="47">
        <v>1.4</v>
      </c>
      <c r="B21" s="48">
        <f t="shared" si="1"/>
        <v>8.0756659233771066E-2</v>
      </c>
      <c r="C21" s="48">
        <f t="shared" si="0"/>
        <v>7.9269841453392442E-2</v>
      </c>
      <c r="D21" s="48">
        <f t="shared" si="0"/>
        <v>7.780384052654632E-2</v>
      </c>
      <c r="E21" s="48">
        <f t="shared" si="0"/>
        <v>7.6358509536739172E-2</v>
      </c>
      <c r="F21" s="49">
        <f t="shared" si="0"/>
        <v>7.4933699534327047E-2</v>
      </c>
      <c r="G21" s="49">
        <f t="shared" si="0"/>
        <v>7.3529259609648401E-2</v>
      </c>
      <c r="H21" s="48">
        <f t="shared" si="0"/>
        <v>7.2145036965893805E-2</v>
      </c>
      <c r="I21" s="48">
        <f t="shared" si="0"/>
        <v>7.078087699168556E-2</v>
      </c>
      <c r="J21" s="48">
        <f t="shared" si="0"/>
        <v>6.9436623333331671E-2</v>
      </c>
      <c r="K21" s="50">
        <f t="shared" si="0"/>
        <v>6.8112117966725449E-2</v>
      </c>
    </row>
    <row r="22" spans="1:11" x14ac:dyDescent="0.25">
      <c r="A22" s="47">
        <v>1.5</v>
      </c>
      <c r="B22" s="48">
        <f t="shared" si="1"/>
        <v>6.6807201268858085E-2</v>
      </c>
      <c r="C22" s="48">
        <f t="shared" si="0"/>
        <v>6.5521712088916439E-2</v>
      </c>
      <c r="D22" s="48">
        <f t="shared" si="0"/>
        <v>6.4255487818935753E-2</v>
      </c>
      <c r="E22" s="48">
        <f t="shared" si="0"/>
        <v>6.3008364463978395E-2</v>
      </c>
      <c r="F22" s="49">
        <f t="shared" si="0"/>
        <v>6.1780176711811907E-2</v>
      </c>
      <c r="G22" s="49">
        <f t="shared" si="0"/>
        <v>6.0570758002059022E-2</v>
      </c>
      <c r="H22" s="48">
        <f t="shared" si="0"/>
        <v>5.9379940594793013E-2</v>
      </c>
      <c r="I22" s="48">
        <f t="shared" si="0"/>
        <v>5.8207555638553066E-2</v>
      </c>
      <c r="J22" s="48">
        <f t="shared" si="0"/>
        <v>5.7053433237754136E-2</v>
      </c>
      <c r="K22" s="50">
        <f t="shared" si="0"/>
        <v>5.5917402519469417E-2</v>
      </c>
    </row>
    <row r="23" spans="1:11" x14ac:dyDescent="0.25">
      <c r="A23" s="51">
        <v>1.6</v>
      </c>
      <c r="B23" s="49">
        <f t="shared" si="1"/>
        <v>5.4799291699557995E-2</v>
      </c>
      <c r="C23" s="49">
        <f t="shared" si="1"/>
        <v>5.3698928148119718E-2</v>
      </c>
      <c r="D23" s="49">
        <f t="shared" si="1"/>
        <v>5.2616138454252059E-2</v>
      </c>
      <c r="E23" s="49">
        <f t="shared" si="1"/>
        <v>5.1550748490089338E-2</v>
      </c>
      <c r="F23" s="49">
        <f t="shared" si="1"/>
        <v>5.0502583474103746E-2</v>
      </c>
      <c r="G23" s="49">
        <f t="shared" si="1"/>
        <v>4.9471468033648103E-2</v>
      </c>
      <c r="H23" s="48">
        <f t="shared" si="1"/>
        <v>4.8457226266722775E-2</v>
      </c>
      <c r="I23" s="48">
        <f t="shared" si="1"/>
        <v>4.7459681802947351E-2</v>
      </c>
      <c r="J23" s="48">
        <f t="shared" si="1"/>
        <v>4.6478657863719963E-2</v>
      </c>
      <c r="K23" s="50">
        <f t="shared" si="1"/>
        <v>4.5513977321549826E-2</v>
      </c>
    </row>
    <row r="24" spans="1:11" x14ac:dyDescent="0.25">
      <c r="A24" s="47">
        <v>1.7</v>
      </c>
      <c r="B24" s="48">
        <f t="shared" si="1"/>
        <v>4.4565462758543006E-2</v>
      </c>
      <c r="C24" s="48">
        <f t="shared" si="1"/>
        <v>4.3632936524031884E-2</v>
      </c>
      <c r="D24" s="48">
        <f t="shared" si="1"/>
        <v>4.2716220791328863E-2</v>
      </c>
      <c r="E24" s="48">
        <f t="shared" si="1"/>
        <v>4.1815137613594899E-2</v>
      </c>
      <c r="F24" s="48">
        <f t="shared" si="1"/>
        <v>4.0929508978807316E-2</v>
      </c>
      <c r="G24" s="48">
        <f t="shared" si="1"/>
        <v>4.0059156863817114E-2</v>
      </c>
      <c r="H24" s="48">
        <f t="shared" si="1"/>
        <v>3.9203903287482689E-2</v>
      </c>
      <c r="I24" s="48">
        <f t="shared" si="1"/>
        <v>3.8363570362871191E-2</v>
      </c>
      <c r="J24" s="48">
        <f t="shared" si="1"/>
        <v>3.7537980348516742E-2</v>
      </c>
      <c r="K24" s="50">
        <f t="shared" si="1"/>
        <v>3.6726955698726305E-2</v>
      </c>
    </row>
    <row r="25" spans="1:11" hidden="1" x14ac:dyDescent="0.25">
      <c r="A25" s="47">
        <v>1.8</v>
      </c>
      <c r="B25" s="48">
        <f t="shared" si="1"/>
        <v>3.5930319112925768E-2</v>
      </c>
      <c r="C25" s="48">
        <f t="shared" si="1"/>
        <v>3.5147893584038803E-2</v>
      </c>
      <c r="D25" s="48">
        <f t="shared" si="1"/>
        <v>3.4379502445889942E-2</v>
      </c>
      <c r="E25" s="48">
        <f t="shared" si="1"/>
        <v>3.3624969419628337E-2</v>
      </c>
      <c r="F25" s="48">
        <f t="shared" si="1"/>
        <v>3.2884118659163852E-2</v>
      </c>
      <c r="G25" s="48">
        <f t="shared" si="1"/>
        <v>3.2156774795613741E-2</v>
      </c>
      <c r="H25" s="48">
        <f t="shared" si="1"/>
        <v>3.1442762980752659E-2</v>
      </c>
      <c r="I25" s="48">
        <f t="shared" si="1"/>
        <v>3.0741908929465933E-2</v>
      </c>
      <c r="J25" s="48">
        <f t="shared" si="1"/>
        <v>3.0054038961199736E-2</v>
      </c>
      <c r="K25" s="50">
        <f t="shared" si="1"/>
        <v>2.9378980040409397E-2</v>
      </c>
    </row>
    <row r="26" spans="1:11" hidden="1" x14ac:dyDescent="0.25">
      <c r="A26" s="47">
        <v>1.9</v>
      </c>
      <c r="B26" s="48">
        <f t="shared" si="1"/>
        <v>2.8716559816001852E-2</v>
      </c>
      <c r="C26" s="48">
        <f t="shared" si="1"/>
        <v>2.8066606659772564E-2</v>
      </c>
      <c r="D26" s="48">
        <f t="shared" si="1"/>
        <v>2.7428949703836802E-2</v>
      </c>
      <c r="E26" s="48">
        <f t="shared" si="1"/>
        <v>2.6803418877054952E-2</v>
      </c>
      <c r="F26" s="48">
        <f t="shared" si="1"/>
        <v>2.6189844940452733E-2</v>
      </c>
      <c r="G26" s="48">
        <f t="shared" si="1"/>
        <v>2.5588059521638562E-2</v>
      </c>
      <c r="H26" s="48">
        <f t="shared" si="1"/>
        <v>2.4997895148220484E-2</v>
      </c>
      <c r="I26" s="48">
        <f t="shared" si="1"/>
        <v>2.4419185280222577E-2</v>
      </c>
      <c r="J26" s="48">
        <f t="shared" si="1"/>
        <v>2.3851764341508486E-2</v>
      </c>
      <c r="K26" s="50">
        <f t="shared" si="1"/>
        <v>2.3295467750211851E-2</v>
      </c>
    </row>
    <row r="27" spans="1:11" hidden="1" x14ac:dyDescent="0.25">
      <c r="A27" s="47">
        <v>2</v>
      </c>
      <c r="B27" s="48">
        <f t="shared" si="1"/>
        <v>2.2750131948179209E-2</v>
      </c>
      <c r="C27" s="48">
        <f t="shared" si="1"/>
        <v>2.221559442943144E-2</v>
      </c>
      <c r="D27" s="48">
        <f t="shared" si="1"/>
        <v>2.1691693767646791E-2</v>
      </c>
      <c r="E27" s="48">
        <f t="shared" si="1"/>
        <v>2.1178269642672221E-2</v>
      </c>
      <c r="F27" s="48">
        <f t="shared" si="1"/>
        <v>2.0675162866070074E-2</v>
      </c>
      <c r="G27" s="48">
        <f t="shared" si="1"/>
        <v>2.0182215405704418E-2</v>
      </c>
      <c r="H27" s="48">
        <f t="shared" si="1"/>
        <v>1.9699270409376912E-2</v>
      </c>
      <c r="I27" s="48">
        <f t="shared" si="1"/>
        <v>1.9226172227517324E-2</v>
      </c>
      <c r="J27" s="48">
        <f t="shared" si="1"/>
        <v>1.8762766434937794E-2</v>
      </c>
      <c r="K27" s="50">
        <f t="shared" si="1"/>
        <v>1.8308899851658955E-2</v>
      </c>
    </row>
    <row r="28" spans="1:11" hidden="1" x14ac:dyDescent="0.25">
      <c r="A28" s="47">
        <v>2.1</v>
      </c>
      <c r="B28" s="48">
        <f t="shared" si="1"/>
        <v>1.7864420562816563E-2</v>
      </c>
      <c r="C28" s="48">
        <f t="shared" si="1"/>
        <v>1.7429177937657081E-2</v>
      </c>
      <c r="D28" s="48">
        <f t="shared" si="1"/>
        <v>1.700302264763276E-2</v>
      </c>
      <c r="E28" s="48">
        <f t="shared" si="1"/>
        <v>1.6585806683604987E-2</v>
      </c>
      <c r="F28" s="48">
        <f t="shared" si="1"/>
        <v>1.6177383372166121E-2</v>
      </c>
      <c r="G28" s="48">
        <f t="shared" si="1"/>
        <v>1.5777607391090465E-2</v>
      </c>
      <c r="H28" s="48">
        <f t="shared" si="1"/>
        <v>1.5386334783925482E-2</v>
      </c>
      <c r="I28" s="48">
        <f t="shared" si="1"/>
        <v>1.500342297373225E-2</v>
      </c>
      <c r="J28" s="48">
        <f t="shared" si="1"/>
        <v>1.4628730775989252E-2</v>
      </c>
      <c r="K28" s="50">
        <f t="shared" si="1"/>
        <v>1.4262118410668823E-2</v>
      </c>
    </row>
    <row r="29" spans="1:11" hidden="1" x14ac:dyDescent="0.25">
      <c r="A29" s="47">
        <v>2.2000000000000002</v>
      </c>
      <c r="B29" s="48">
        <f t="shared" si="1"/>
        <v>1.390344751349859E-2</v>
      </c>
      <c r="C29" s="48">
        <f t="shared" si="1"/>
        <v>1.3552581146419995E-2</v>
      </c>
      <c r="D29" s="48">
        <f t="shared" si="1"/>
        <v>1.3209383807256225E-2</v>
      </c>
      <c r="E29" s="48">
        <f t="shared" si="1"/>
        <v>1.2873721438601993E-2</v>
      </c>
      <c r="F29" s="48">
        <f t="shared" si="1"/>
        <v>1.2545461435946592E-2</v>
      </c>
      <c r="G29" s="48">
        <f t="shared" si="1"/>
        <v>1.2224472655044671E-2</v>
      </c>
      <c r="H29" s="48">
        <f t="shared" si="1"/>
        <v>1.1910625418547038E-2</v>
      </c>
      <c r="I29" s="48">
        <f t="shared" si="1"/>
        <v>1.1603791521903495E-2</v>
      </c>
      <c r="J29" s="48">
        <f t="shared" si="1"/>
        <v>1.1303844238552796E-2</v>
      </c>
      <c r="K29" s="50">
        <f t="shared" si="1"/>
        <v>1.1010658324411393E-2</v>
      </c>
    </row>
    <row r="30" spans="1:11" hidden="1" x14ac:dyDescent="0.25">
      <c r="A30" s="47">
        <v>2.2999999999999998</v>
      </c>
      <c r="B30" s="48">
        <f t="shared" si="1"/>
        <v>1.0724110021675837E-2</v>
      </c>
      <c r="C30" s="48">
        <f t="shared" si="1"/>
        <v>1.0444077061951051E-2</v>
      </c>
      <c r="D30" s="48">
        <f t="shared" si="1"/>
        <v>1.0170438668719695E-2</v>
      </c>
      <c r="E30" s="48">
        <f t="shared" si="1"/>
        <v>9.9030755591642539E-3</v>
      </c>
      <c r="F30" s="48">
        <f t="shared" si="1"/>
        <v>9.6418699453583168E-3</v>
      </c>
      <c r="G30" s="48">
        <f t="shared" si="1"/>
        <v>9.3867055348385575E-3</v>
      </c>
      <c r="H30" s="48">
        <f t="shared" si="1"/>
        <v>9.1374675305726516E-3</v>
      </c>
      <c r="I30" s="48">
        <f t="shared" si="1"/>
        <v>8.8940426303367737E-3</v>
      </c>
      <c r="J30" s="48">
        <f t="shared" si="1"/>
        <v>8.6563190255165567E-3</v>
      </c>
      <c r="K30" s="50">
        <f t="shared" si="1"/>
        <v>8.4241863993457233E-3</v>
      </c>
    </row>
    <row r="31" spans="1:11" hidden="1" x14ac:dyDescent="0.25">
      <c r="A31" s="47">
        <v>2.4</v>
      </c>
      <c r="B31" s="48">
        <f t="shared" si="1"/>
        <v>8.1975359245961554E-3</v>
      </c>
      <c r="C31" s="48">
        <f t="shared" si="1"/>
        <v>7.9762602607337252E-3</v>
      </c>
      <c r="D31" s="48">
        <f t="shared" si="1"/>
        <v>7.760253550553653E-3</v>
      </c>
      <c r="E31" s="48">
        <f t="shared" si="1"/>
        <v>7.5494114163091597E-3</v>
      </c>
      <c r="F31" s="48">
        <f t="shared" si="1"/>
        <v>7.3436309553482904E-3</v>
      </c>
      <c r="G31" s="48">
        <f t="shared" si="1"/>
        <v>7.1428107352714543E-3</v>
      </c>
      <c r="H31" s="48">
        <f t="shared" si="1"/>
        <v>6.9468507886243369E-3</v>
      </c>
      <c r="I31" s="48">
        <f t="shared" si="1"/>
        <v>6.7556526071406164E-3</v>
      </c>
      <c r="J31" s="48">
        <f t="shared" si="1"/>
        <v>6.5691191355468082E-3</v>
      </c>
      <c r="K31" s="50">
        <f t="shared" si="1"/>
        <v>6.3871547649432259E-3</v>
      </c>
    </row>
    <row r="32" spans="1:11" hidden="1" x14ac:dyDescent="0.25">
      <c r="A32" s="47">
        <v>2.5</v>
      </c>
      <c r="B32" s="48">
        <f t="shared" si="1"/>
        <v>6.2096653257761592E-3</v>
      </c>
      <c r="C32" s="48">
        <f t="shared" si="1"/>
        <v>6.0365580804127017E-3</v>
      </c>
      <c r="D32" s="48">
        <f t="shared" si="1"/>
        <v>5.8677417153325528E-3</v>
      </c>
      <c r="E32" s="48">
        <f t="shared" si="1"/>
        <v>5.7031263329506698E-3</v>
      </c>
      <c r="F32" s="48">
        <f t="shared" si="1"/>
        <v>5.5426234430826504E-3</v>
      </c>
      <c r="G32" s="48">
        <f t="shared" si="1"/>
        <v>5.3861459540667234E-3</v>
      </c>
      <c r="H32" s="48">
        <f t="shared" si="1"/>
        <v>5.2336081635557807E-3</v>
      </c>
      <c r="I32" s="48">
        <f t="shared" si="1"/>
        <v>5.0849257489909983E-3</v>
      </c>
      <c r="J32" s="48">
        <f t="shared" si="1"/>
        <v>4.9400157577705883E-3</v>
      </c>
      <c r="K32" s="50">
        <f t="shared" si="1"/>
        <v>4.7987965971262314E-3</v>
      </c>
    </row>
    <row r="33" spans="1:11" hidden="1" x14ac:dyDescent="0.25">
      <c r="A33" s="47">
        <v>2.6</v>
      </c>
      <c r="B33" s="48">
        <f t="shared" si="1"/>
        <v>4.661188023718732E-3</v>
      </c>
      <c r="C33" s="48">
        <f t="shared" si="1"/>
        <v>4.5271111329673319E-3</v>
      </c>
      <c r="D33" s="48">
        <f t="shared" si="1"/>
        <v>4.3964883481213413E-3</v>
      </c>
      <c r="E33" s="48">
        <f t="shared" si="1"/>
        <v>4.2692434090892961E-3</v>
      </c>
      <c r="F33" s="48">
        <f t="shared" si="1"/>
        <v>4.14530136103608E-3</v>
      </c>
      <c r="G33" s="48">
        <f t="shared" si="1"/>
        <v>4.0245885427583339E-3</v>
      </c>
      <c r="H33" s="48">
        <f t="shared" si="1"/>
        <v>3.907032574852809E-3</v>
      </c>
      <c r="I33" s="48">
        <f t="shared" si="1"/>
        <v>3.7925623476854353E-3</v>
      </c>
      <c r="J33" s="48">
        <f t="shared" si="1"/>
        <v>3.6811080091749826E-3</v>
      </c>
      <c r="K33" s="50">
        <f t="shared" si="1"/>
        <v>3.5726009523997515E-3</v>
      </c>
    </row>
    <row r="34" spans="1:11" hidden="1" x14ac:dyDescent="0.25">
      <c r="A34" s="47">
        <v>2.7</v>
      </c>
      <c r="B34" s="48">
        <f t="shared" si="1"/>
        <v>3.4669738030406183E-3</v>
      </c>
      <c r="C34" s="48">
        <f t="shared" si="1"/>
        <v>3.3641604066692032E-3</v>
      </c>
      <c r="D34" s="48">
        <f t="shared" si="1"/>
        <v>3.2640958158912659E-3</v>
      </c>
      <c r="E34" s="48">
        <f t="shared" si="1"/>
        <v>3.1667162773577617E-3</v>
      </c>
      <c r="F34" s="48">
        <f t="shared" si="1"/>
        <v>3.0719592186504441E-3</v>
      </c>
      <c r="G34" s="48">
        <f t="shared" si="1"/>
        <v>2.9797632350545555E-3</v>
      </c>
      <c r="H34" s="48">
        <f t="shared" si="1"/>
        <v>2.8900680762261599E-3</v>
      </c>
      <c r="I34" s="48">
        <f t="shared" si="1"/>
        <v>2.8028146327649939E-3</v>
      </c>
      <c r="J34" s="48">
        <f t="shared" si="1"/>
        <v>2.7179449227012764E-3</v>
      </c>
      <c r="K34" s="50">
        <f t="shared" si="1"/>
        <v>2.6354020779049137E-3</v>
      </c>
    </row>
    <row r="35" spans="1:11" hidden="1" x14ac:dyDescent="0.25">
      <c r="A35" s="47">
        <v>2.8</v>
      </c>
      <c r="B35" s="48">
        <f t="shared" si="1"/>
        <v>2.5551303304279793E-3</v>
      </c>
      <c r="C35" s="48">
        <f t="shared" si="1"/>
        <v>2.4770749987859109E-3</v>
      </c>
      <c r="D35" s="48">
        <f t="shared" si="1"/>
        <v>2.4011824741893006E-3</v>
      </c>
      <c r="E35" s="48">
        <f t="shared" si="1"/>
        <v>2.3274002067315003E-3</v>
      </c>
      <c r="F35" s="48">
        <f t="shared" si="1"/>
        <v>2.2556766915423632E-3</v>
      </c>
      <c r="G35" s="48">
        <f t="shared" si="1"/>
        <v>2.1859614549132322E-3</v>
      </c>
      <c r="H35" s="48">
        <f t="shared" si="1"/>
        <v>2.1182050404046082E-3</v>
      </c>
      <c r="I35" s="48">
        <f t="shared" si="1"/>
        <v>2.0523589949397181E-3</v>
      </c>
      <c r="J35" s="48">
        <f t="shared" si="1"/>
        <v>1.9883758548943087E-3</v>
      </c>
      <c r="K35" s="50">
        <f t="shared" si="1"/>
        <v>1.9262091321878838E-3</v>
      </c>
    </row>
    <row r="36" spans="1:11" hidden="1" x14ac:dyDescent="0.25">
      <c r="A36" s="47">
        <v>2.9</v>
      </c>
      <c r="B36" s="48">
        <f t="shared" si="1"/>
        <v>1.8658133003840449E-3</v>
      </c>
      <c r="C36" s="48">
        <f t="shared" si="1"/>
        <v>1.8071437808064861E-3</v>
      </c>
      <c r="D36" s="48">
        <f t="shared" si="1"/>
        <v>1.7501569286760832E-3</v>
      </c>
      <c r="E36" s="48">
        <f t="shared" si="1"/>
        <v>1.694810019277293E-3</v>
      </c>
      <c r="F36" s="48">
        <f t="shared" si="1"/>
        <v>1.6410612341569708E-3</v>
      </c>
      <c r="G36" s="48">
        <f t="shared" si="1"/>
        <v>1.5888696473648212E-3</v>
      </c>
      <c r="H36" s="48">
        <f t="shared" si="1"/>
        <v>1.538195211738036E-3</v>
      </c>
      <c r="I36" s="48">
        <f t="shared" si="1"/>
        <v>1.4889987452374465E-3</v>
      </c>
      <c r="J36" s="48">
        <f t="shared" si="1"/>
        <v>1.4412419173399638E-3</v>
      </c>
      <c r="K36" s="50">
        <f t="shared" si="1"/>
        <v>1.3948872354923036E-3</v>
      </c>
    </row>
    <row r="37" spans="1:11" hidden="1" x14ac:dyDescent="0.25">
      <c r="A37" s="47">
        <v>3</v>
      </c>
      <c r="B37" s="48">
        <f t="shared" si="1"/>
        <v>1.3498980316301035E-3</v>
      </c>
      <c r="C37" s="48">
        <f t="shared" si="1"/>
        <v>1.3062384487694256E-3</v>
      </c>
      <c r="D37" s="48">
        <f t="shared" si="1"/>
        <v>1.2638734276723129E-3</v>
      </c>
      <c r="E37" s="48">
        <f t="shared" si="1"/>
        <v>1.2227686935922799E-3</v>
      </c>
      <c r="F37" s="48">
        <f t="shared" si="1"/>
        <v>1.1828907431044033E-3</v>
      </c>
      <c r="G37" s="48">
        <f t="shared" si="1"/>
        <v>1.1442068310226761E-3</v>
      </c>
      <c r="H37" s="48">
        <f t="shared" si="1"/>
        <v>1.1066849574092874E-3</v>
      </c>
      <c r="I37" s="48">
        <f t="shared" si="1"/>
        <v>1.0702938546789387E-3</v>
      </c>
      <c r="J37" s="48">
        <f t="shared" si="1"/>
        <v>1.0350029748028566E-3</v>
      </c>
      <c r="K37" s="50">
        <f t="shared" si="1"/>
        <v>1.0007824766140594E-3</v>
      </c>
    </row>
    <row r="38" spans="1:11" hidden="1" x14ac:dyDescent="0.25">
      <c r="A38" s="47">
        <v>3.1</v>
      </c>
      <c r="B38" s="48">
        <f t="shared" si="1"/>
        <v>9.6760321321831544E-4</v>
      </c>
      <c r="C38" s="48">
        <f t="shared" si="1"/>
        <v>9.3543671951412666E-4</v>
      </c>
      <c r="D38" s="48">
        <f t="shared" si="1"/>
        <v>9.042551998222903E-4</v>
      </c>
      <c r="E38" s="48">
        <f t="shared" si="1"/>
        <v>8.7403151563159032E-4</v>
      </c>
      <c r="F38" s="48">
        <f t="shared" si="1"/>
        <v>8.447391734586196E-4</v>
      </c>
      <c r="G38" s="48">
        <f t="shared" si="1"/>
        <v>8.1635231282861653E-4</v>
      </c>
      <c r="H38" s="48">
        <f t="shared" si="1"/>
        <v>7.8884569437553953E-4</v>
      </c>
      <c r="I38" s="48">
        <f t="shared" si="1"/>
        <v>7.6219468806726365E-4</v>
      </c>
      <c r="J38" s="48">
        <f t="shared" si="1"/>
        <v>7.3637526155390098E-4</v>
      </c>
      <c r="K38" s="50">
        <f t="shared" si="1"/>
        <v>7.1136396864535101E-4</v>
      </c>
    </row>
    <row r="39" spans="1:11" hidden="1" x14ac:dyDescent="0.25">
      <c r="A39" s="47">
        <v>3.2</v>
      </c>
      <c r="B39" s="48">
        <f t="shared" si="1"/>
        <v>6.8713793791586042E-4</v>
      </c>
      <c r="C39" s="48">
        <f t="shared" si="1"/>
        <v>6.6367486143992238E-4</v>
      </c>
      <c r="D39" s="48">
        <f t="shared" si="1"/>
        <v>6.4095298366007025E-4</v>
      </c>
      <c r="E39" s="48">
        <f t="shared" si="1"/>
        <v>6.1895109038678786E-4</v>
      </c>
      <c r="F39" s="48">
        <f t="shared" si="1"/>
        <v>5.976484979344221E-4</v>
      </c>
      <c r="G39" s="48">
        <f t="shared" si="1"/>
        <v>5.7702504239076635E-4</v>
      </c>
      <c r="H39" s="48">
        <f t="shared" si="1"/>
        <v>5.5706106902464469E-4</v>
      </c>
      <c r="I39" s="48">
        <f t="shared" si="1"/>
        <v>5.377374218297204E-4</v>
      </c>
      <c r="J39" s="48">
        <f t="shared" si="1"/>
        <v>5.1903543320697132E-4</v>
      </c>
      <c r="K39" s="50">
        <f t="shared" si="1"/>
        <v>5.0093691378572114E-4</v>
      </c>
    </row>
    <row r="40" spans="1:11" hidden="1" x14ac:dyDescent="0.25">
      <c r="A40" s="47">
        <v>3.3</v>
      </c>
      <c r="B40" s="48">
        <f t="shared" si="1"/>
        <v>4.8342414238378151E-4</v>
      </c>
      <c r="C40" s="48">
        <f t="shared" si="1"/>
        <v>4.6647985610759335E-4</v>
      </c>
      <c r="D40" s="48">
        <f t="shared" si="1"/>
        <v>4.5008724059214522E-4</v>
      </c>
      <c r="E40" s="48">
        <f t="shared" si="1"/>
        <v>4.3422992038166797E-4</v>
      </c>
      <c r="F40" s="48">
        <f t="shared" si="1"/>
        <v>4.1889194945032848E-4</v>
      </c>
      <c r="G40" s="48">
        <f t="shared" si="1"/>
        <v>4.0405780186403284E-4</v>
      </c>
      <c r="H40" s="48">
        <f t="shared" si="1"/>
        <v>3.8971236258200648E-4</v>
      </c>
      <c r="I40" s="48">
        <f t="shared" si="1"/>
        <v>3.7584091840003886E-4</v>
      </c>
      <c r="J40" s="48">
        <f t="shared" si="1"/>
        <v>3.6242914903306112E-4</v>
      </c>
      <c r="K40" s="50">
        <f t="shared" si="1"/>
        <v>3.4946311833794486E-4</v>
      </c>
    </row>
    <row r="41" spans="1:11" hidden="1" x14ac:dyDescent="0.25">
      <c r="A41" s="47">
        <v>3.4</v>
      </c>
      <c r="B41" s="48">
        <f t="shared" si="1"/>
        <v>3.3692926567685522E-4</v>
      </c>
      <c r="C41" s="48">
        <f t="shared" si="1"/>
        <v>3.2481439741882667E-4</v>
      </c>
      <c r="D41" s="48">
        <f t="shared" si="1"/>
        <v>3.1310567858122695E-4</v>
      </c>
      <c r="E41" s="48">
        <f t="shared" si="1"/>
        <v>3.0179062460866657E-4</v>
      </c>
      <c r="F41" s="48">
        <f t="shared" si="1"/>
        <v>2.9085709329079723E-4</v>
      </c>
      <c r="G41" s="48">
        <f t="shared" si="1"/>
        <v>2.8029327681622362E-4</v>
      </c>
      <c r="H41" s="48">
        <f t="shared" si="1"/>
        <v>2.7008769396352772E-4</v>
      </c>
      <c r="I41" s="48">
        <f t="shared" si="1"/>
        <v>2.6022918242751825E-4</v>
      </c>
      <c r="J41" s="48">
        <f t="shared" si="1"/>
        <v>2.5070689128048329E-4</v>
      </c>
      <c r="K41" s="50">
        <f t="shared" si="1"/>
        <v>2.415102735678909E-4</v>
      </c>
    </row>
    <row r="42" spans="1:11" hidden="1" x14ac:dyDescent="0.25">
      <c r="A42" s="47">
        <v>3.5</v>
      </c>
      <c r="B42" s="48">
        <f t="shared" si="1"/>
        <v>2.3262907903554009E-4</v>
      </c>
      <c r="C42" s="48">
        <f t="shared" si="1"/>
        <v>2.2405334699104884E-4</v>
      </c>
      <c r="D42" s="48">
        <f t="shared" si="1"/>
        <v>2.1577339929468309E-4</v>
      </c>
      <c r="E42" s="48">
        <f t="shared" si="1"/>
        <v>2.0777983348063689E-4</v>
      </c>
      <c r="F42" s="48">
        <f t="shared" si="1"/>
        <v>2.0006351600732053E-4</v>
      </c>
      <c r="G42" s="48">
        <f t="shared" si="1"/>
        <v>1.9261557563565734E-4</v>
      </c>
      <c r="H42" s="48">
        <f t="shared" si="1"/>
        <v>1.8542739693327981E-4</v>
      </c>
      <c r="I42" s="48">
        <f t="shared" si="1"/>
        <v>1.78490613904847E-4</v>
      </c>
      <c r="J42" s="48">
        <f t="shared" si="1"/>
        <v>1.7179710374592982E-4</v>
      </c>
      <c r="K42" s="50">
        <f t="shared" si="1"/>
        <v>1.6533898072013109E-4</v>
      </c>
    </row>
    <row r="43" spans="1:11" hidden="1" x14ac:dyDescent="0.25">
      <c r="A43" s="47">
        <v>3.6</v>
      </c>
      <c r="B43" s="48">
        <f t="shared" si="1"/>
        <v>1.5910859015755285E-4</v>
      </c>
      <c r="C43" s="48">
        <f t="shared" si="1"/>
        <v>1.5309850257372304E-4</v>
      </c>
      <c r="D43" s="48">
        <f t="shared" si="1"/>
        <v>1.4730150790742691E-4</v>
      </c>
      <c r="E43" s="48">
        <f t="shared" si="1"/>
        <v>1.417106098757781E-4</v>
      </c>
      <c r="F43" s="48">
        <f t="shared" si="1"/>
        <v>1.3631902044575206E-4</v>
      </c>
      <c r="G43" s="48">
        <f t="shared" si="1"/>
        <v>1.311201544205165E-4</v>
      </c>
      <c r="H43" s="48">
        <f t="shared" si="1"/>
        <v>1.2610762413844956E-4</v>
      </c>
      <c r="I43" s="48">
        <f t="shared" si="1"/>
        <v>1.2127523428540066E-4</v>
      </c>
      <c r="J43" s="48">
        <f t="shared" si="1"/>
        <v>1.1661697681542016E-4</v>
      </c>
      <c r="K43" s="50">
        <f t="shared" si="1"/>
        <v>1.121270259822893E-4</v>
      </c>
    </row>
    <row r="44" spans="1:11" hidden="1" x14ac:dyDescent="0.25">
      <c r="A44" s="47">
        <v>3.7</v>
      </c>
      <c r="B44" s="48">
        <f t="shared" si="1"/>
        <v>1.0779973347740945E-4</v>
      </c>
      <c r="C44" s="48">
        <f t="shared" si="1"/>
        <v>1.0362962367405082E-4</v>
      </c>
      <c r="D44" s="48">
        <f t="shared" si="1"/>
        <v>9.9611388975962001E-5</v>
      </c>
      <c r="E44" s="48">
        <f t="shared" si="1"/>
        <v>9.5739885268897318E-5</v>
      </c>
      <c r="F44" s="48">
        <f t="shared" si="1"/>
        <v>9.2010127474062564E-5</v>
      </c>
      <c r="G44" s="48">
        <f t="shared" si="1"/>
        <v>8.841728520081471E-5</v>
      </c>
      <c r="H44" s="48">
        <f t="shared" si="1"/>
        <v>8.4956678497949412E-5</v>
      </c>
      <c r="I44" s="48">
        <f t="shared" si="1"/>
        <v>8.162377370268814E-5</v>
      </c>
      <c r="J44" s="48">
        <f t="shared" si="1"/>
        <v>7.8414179383590188E-5</v>
      </c>
      <c r="K44" s="50">
        <f t="shared" si="1"/>
        <v>7.53236423787218E-5</v>
      </c>
    </row>
    <row r="45" spans="1:11" hidden="1" x14ac:dyDescent="0.25">
      <c r="A45" s="47">
        <v>3.8</v>
      </c>
      <c r="B45" s="48">
        <f t="shared" si="1"/>
        <v>7.2348043925085648E-5</v>
      </c>
      <c r="C45" s="48">
        <f t="shared" si="1"/>
        <v>6.9483395879865739E-5</v>
      </c>
      <c r="D45" s="48">
        <f t="shared" si="1"/>
        <v>6.672583702971302E-5</v>
      </c>
      <c r="E45" s="48">
        <f t="shared" si="1"/>
        <v>6.4071629488848814E-5</v>
      </c>
      <c r="F45" s="48">
        <f t="shared" si="1"/>
        <v>6.1517155183210548E-5</v>
      </c>
      <c r="G45" s="48">
        <f t="shared" si="1"/>
        <v>5.905891241897443E-5</v>
      </c>
      <c r="H45" s="48">
        <f t="shared" si="1"/>
        <v>5.6693512534233825E-5</v>
      </c>
      <c r="I45" s="48">
        <f t="shared" si="1"/>
        <v>5.4417676633722323E-5</v>
      </c>
      <c r="J45" s="48">
        <f t="shared" si="1"/>
        <v>5.2228232401807517E-5</v>
      </c>
      <c r="K45" s="50">
        <f t="shared" si="1"/>
        <v>5.012211099619801E-5</v>
      </c>
    </row>
    <row r="46" spans="1:11" hidden="1" x14ac:dyDescent="0.25">
      <c r="A46" s="47">
        <v>3.9</v>
      </c>
      <c r="B46" s="48">
        <f t="shared" si="1"/>
        <v>4.8096344017589665E-5</v>
      </c>
      <c r="C46" s="48">
        <f t="shared" si="1"/>
        <v>4.6148060556250314E-5</v>
      </c>
      <c r="D46" s="48">
        <f t="shared" si="1"/>
        <v>4.4274484312101237E-5</v>
      </c>
      <c r="E46" s="48">
        <f t="shared" si="1"/>
        <v>4.2472930788739482E-5</v>
      </c>
      <c r="F46" s="48">
        <f t="shared" si="1"/>
        <v>4.0740804558514476E-5</v>
      </c>
      <c r="G46" s="48">
        <f t="shared" si="1"/>
        <v>3.9075596597770712E-5</v>
      </c>
      <c r="H46" s="48">
        <f t="shared" si="1"/>
        <v>3.74748816910353E-5</v>
      </c>
      <c r="I46" s="48">
        <f t="shared" si="1"/>
        <v>3.5936315902818095E-5</v>
      </c>
      <c r="J46" s="48">
        <f t="shared" si="1"/>
        <v>3.4457634115026003E-5</v>
      </c>
      <c r="K46" s="50">
        <f t="shared" si="1"/>
        <v>3.3036647629436366E-5</v>
      </c>
    </row>
    <row r="47" spans="1:11" hidden="1" x14ac:dyDescent="0.25">
      <c r="A47" s="47">
        <v>4</v>
      </c>
      <c r="B47" s="48">
        <f t="shared" si="1"/>
        <v>3.1671241833119979E-5</v>
      </c>
      <c r="C47" s="48">
        <f t="shared" si="1"/>
        <v>3.0359373926591715E-5</v>
      </c>
      <c r="D47" s="48">
        <f t="shared" ref="C47:K48" si="2">1-_xlfn.NORM.S.DIST($A47+D$6,TRUE)</f>
        <v>2.90990707119132E-5</v>
      </c>
      <c r="E47" s="48">
        <f t="shared" si="2"/>
        <v>2.7888426440525471E-5</v>
      </c>
      <c r="F47" s="48">
        <f t="shared" si="2"/>
        <v>2.6725600719479381E-5</v>
      </c>
      <c r="G47" s="48">
        <f t="shared" si="2"/>
        <v>2.5608816474065321E-5</v>
      </c>
      <c r="H47" s="48">
        <f t="shared" si="2"/>
        <v>2.4536357966398192E-5</v>
      </c>
      <c r="I47" s="48">
        <f t="shared" si="2"/>
        <v>2.3506568868625344E-5</v>
      </c>
      <c r="J47" s="48">
        <f t="shared" si="2"/>
        <v>2.2517850388537042E-5</v>
      </c>
      <c r="K47" s="50">
        <f t="shared" si="2"/>
        <v>2.1568659448134575E-5</v>
      </c>
    </row>
    <row r="48" spans="1:11" ht="15.75" hidden="1" thickBot="1" x14ac:dyDescent="0.3">
      <c r="A48" s="52">
        <v>4.0999999999999996</v>
      </c>
      <c r="B48" s="48">
        <f t="shared" ref="B48" si="3">1-_xlfn.NORM.S.DIST($A48+B$6,TRUE)</f>
        <v>2.0657506912491463E-5</v>
      </c>
      <c r="C48" s="48">
        <f t="shared" si="2"/>
        <v>1.9782955868241636E-5</v>
      </c>
      <c r="D48" s="48">
        <f t="shared" si="2"/>
        <v>1.8943619950584356E-5</v>
      </c>
      <c r="E48" s="48">
        <f t="shared" si="2"/>
        <v>1.8138161718139756E-5</v>
      </c>
      <c r="F48" s="48">
        <f t="shared" si="2"/>
        <v>1.7365291073656586E-5</v>
      </c>
      <c r="G48" s="48">
        <f t="shared" si="2"/>
        <v>1.6623763729683994E-5</v>
      </c>
      <c r="H48" s="48">
        <f t="shared" si="2"/>
        <v>1.5912379719096315E-5</v>
      </c>
      <c r="I48" s="48">
        <f t="shared" si="2"/>
        <v>1.5229981948028382E-5</v>
      </c>
      <c r="J48" s="48">
        <f t="shared" si="2"/>
        <v>1.4575454790888287E-5</v>
      </c>
      <c r="K48" s="50">
        <f t="shared" si="2"/>
        <v>1.3947722726892486E-5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H44"/>
  <sheetViews>
    <sheetView workbookViewId="0">
      <selection activeCell="E4" sqref="E4"/>
    </sheetView>
  </sheetViews>
  <sheetFormatPr defaultColWidth="9.140625" defaultRowHeight="15" x14ac:dyDescent="0.25"/>
  <cols>
    <col min="1" max="1" width="9.140625" style="53"/>
    <col min="2" max="3" width="9.140625" style="54"/>
    <col min="4" max="4" width="9.140625" style="53"/>
    <col min="5" max="5" width="28" style="53" customWidth="1"/>
    <col min="6" max="6" width="46.28515625" style="53" customWidth="1"/>
    <col min="7" max="7" width="12.5703125" style="53" customWidth="1"/>
    <col min="8" max="8" width="50.42578125" style="53" customWidth="1"/>
    <col min="9" max="9" width="5.42578125" style="53" customWidth="1"/>
    <col min="10" max="10" width="19.140625" style="53" customWidth="1"/>
    <col min="11" max="16384" width="9.140625" style="53"/>
  </cols>
  <sheetData>
    <row r="1" spans="1:8" x14ac:dyDescent="0.25">
      <c r="A1" s="53" t="s">
        <v>158</v>
      </c>
    </row>
    <row r="3" spans="1:8" x14ac:dyDescent="0.25">
      <c r="B3" s="55" t="s">
        <v>10</v>
      </c>
      <c r="C3" s="55" t="s">
        <v>11</v>
      </c>
      <c r="D3" s="56" t="s">
        <v>84</v>
      </c>
      <c r="E3" s="53" t="s">
        <v>66</v>
      </c>
    </row>
    <row r="4" spans="1:8" ht="18" x14ac:dyDescent="0.35">
      <c r="B4" s="57">
        <v>6.72</v>
      </c>
      <c r="C4" s="57">
        <v>9.93</v>
      </c>
      <c r="F4" s="53" t="s">
        <v>173</v>
      </c>
    </row>
    <row r="5" spans="1:8" ht="18" x14ac:dyDescent="0.35">
      <c r="B5" s="57">
        <v>9.83</v>
      </c>
      <c r="C5" s="57">
        <v>8.1</v>
      </c>
      <c r="F5" s="53" t="s">
        <v>174</v>
      </c>
    </row>
    <row r="6" spans="1:8" x14ac:dyDescent="0.25">
      <c r="B6" s="57">
        <v>10.130000000000001</v>
      </c>
      <c r="C6" s="57">
        <v>6.27</v>
      </c>
      <c r="F6" s="53" t="s">
        <v>83</v>
      </c>
    </row>
    <row r="7" spans="1:8" x14ac:dyDescent="0.25">
      <c r="B7" s="57">
        <v>7.38</v>
      </c>
      <c r="C7" s="57">
        <v>8.5399999999999991</v>
      </c>
    </row>
    <row r="8" spans="1:8" x14ac:dyDescent="0.25">
      <c r="B8" s="57">
        <v>9.31</v>
      </c>
      <c r="C8" s="57">
        <v>10.36</v>
      </c>
      <c r="E8" s="53" t="s">
        <v>64</v>
      </c>
      <c r="F8" s="53" t="s">
        <v>13</v>
      </c>
    </row>
    <row r="9" spans="1:8" x14ac:dyDescent="0.25">
      <c r="B9" s="57">
        <v>7.83</v>
      </c>
      <c r="C9" s="57">
        <v>7.81</v>
      </c>
      <c r="F9" s="53" t="s">
        <v>14</v>
      </c>
    </row>
    <row r="10" spans="1:8" x14ac:dyDescent="0.25">
      <c r="B10" s="57">
        <v>9.36</v>
      </c>
      <c r="C10" s="57">
        <v>9.69</v>
      </c>
      <c r="F10" s="53" t="s">
        <v>82</v>
      </c>
    </row>
    <row r="11" spans="1:8" x14ac:dyDescent="0.25">
      <c r="B11" s="57">
        <v>9.23</v>
      </c>
      <c r="C11" s="57">
        <v>8.51</v>
      </c>
      <c r="F11" s="53" t="s">
        <v>15</v>
      </c>
    </row>
    <row r="12" spans="1:8" x14ac:dyDescent="0.25">
      <c r="B12" s="57">
        <v>7.15</v>
      </c>
      <c r="C12" s="57">
        <v>9.06</v>
      </c>
    </row>
    <row r="13" spans="1:8" x14ac:dyDescent="0.25">
      <c r="B13" s="57">
        <v>6.93</v>
      </c>
      <c r="C13" s="57">
        <v>7.58</v>
      </c>
      <c r="E13" s="53" t="s">
        <v>63</v>
      </c>
      <c r="F13" s="56" t="s">
        <v>62</v>
      </c>
      <c r="G13" s="53">
        <v>0.05</v>
      </c>
    </row>
    <row r="14" spans="1:8" x14ac:dyDescent="0.25">
      <c r="B14" s="57">
        <v>7.23</v>
      </c>
      <c r="C14" s="57">
        <v>8.01</v>
      </c>
    </row>
    <row r="15" spans="1:8" ht="18" x14ac:dyDescent="0.35">
      <c r="B15" s="57">
        <v>8.6999999999999993</v>
      </c>
      <c r="C15" s="57">
        <v>9.5399999999999991</v>
      </c>
      <c r="E15" s="53" t="s">
        <v>61</v>
      </c>
      <c r="F15" s="56" t="s">
        <v>164</v>
      </c>
      <c r="G15" s="53">
        <f>COUNT(B4:B35)</f>
        <v>32</v>
      </c>
      <c r="H15" s="58" t="s">
        <v>81</v>
      </c>
    </row>
    <row r="16" spans="1:8" x14ac:dyDescent="0.25">
      <c r="B16" s="57">
        <v>7.72</v>
      </c>
      <c r="C16" s="57">
        <v>8.08</v>
      </c>
      <c r="F16" s="56" t="s">
        <v>19</v>
      </c>
      <c r="G16" s="53">
        <f>AVERAGE(B4:B35)</f>
        <v>8.6462500000000002</v>
      </c>
      <c r="H16" s="58" t="s">
        <v>80</v>
      </c>
    </row>
    <row r="17" spans="2:8" ht="18.75" x14ac:dyDescent="0.35">
      <c r="B17" s="57">
        <v>9.32</v>
      </c>
      <c r="C17" s="57">
        <v>8.35</v>
      </c>
      <c r="F17" s="56" t="s">
        <v>175</v>
      </c>
      <c r="G17" s="59">
        <v>1.25</v>
      </c>
      <c r="H17" s="53" t="s">
        <v>65</v>
      </c>
    </row>
    <row r="18" spans="2:8" ht="18" x14ac:dyDescent="0.35">
      <c r="B18" s="57">
        <v>8.32</v>
      </c>
      <c r="C18" s="57">
        <v>7.78</v>
      </c>
      <c r="F18" s="56" t="s">
        <v>166</v>
      </c>
      <c r="G18" s="53">
        <f>COUNT(C4:C35)</f>
        <v>32</v>
      </c>
      <c r="H18" s="58" t="s">
        <v>22</v>
      </c>
    </row>
    <row r="19" spans="2:8" x14ac:dyDescent="0.25">
      <c r="B19" s="57">
        <v>10.65</v>
      </c>
      <c r="C19" s="57">
        <v>9.08</v>
      </c>
      <c r="F19" s="56" t="s">
        <v>23</v>
      </c>
      <c r="G19" s="60">
        <f>AVERAGE(C4:C35)</f>
        <v>8.4540624999999991</v>
      </c>
      <c r="H19" s="58" t="s">
        <v>24</v>
      </c>
    </row>
    <row r="20" spans="2:8" ht="18.75" x14ac:dyDescent="0.35">
      <c r="B20" s="57">
        <v>9.1999999999999993</v>
      </c>
      <c r="C20" s="57">
        <v>9.82</v>
      </c>
      <c r="F20" s="56" t="s">
        <v>176</v>
      </c>
      <c r="G20" s="59">
        <v>1.25</v>
      </c>
      <c r="H20" s="53" t="s">
        <v>65</v>
      </c>
    </row>
    <row r="21" spans="2:8" x14ac:dyDescent="0.25">
      <c r="B21" s="57">
        <v>8.6999999999999993</v>
      </c>
      <c r="C21" s="57">
        <v>6.51</v>
      </c>
    </row>
    <row r="22" spans="2:8" ht="18" x14ac:dyDescent="0.35">
      <c r="B22" s="57">
        <v>9.32</v>
      </c>
      <c r="C22" s="57">
        <v>8.33</v>
      </c>
      <c r="F22" s="56" t="s">
        <v>177</v>
      </c>
      <c r="G22" s="53">
        <f>(G16-G19)/SQRT((G17/G15)+(G20/G18))</f>
        <v>0.68759090308118909</v>
      </c>
      <c r="H22" s="58" t="s">
        <v>79</v>
      </c>
    </row>
    <row r="23" spans="2:8" x14ac:dyDescent="0.25">
      <c r="B23" s="57">
        <v>11.36</v>
      </c>
      <c r="C23" s="57">
        <v>9.56</v>
      </c>
    </row>
    <row r="24" spans="2:8" x14ac:dyDescent="0.25">
      <c r="B24" s="57">
        <v>8.09</v>
      </c>
      <c r="C24" s="57">
        <v>7.98</v>
      </c>
      <c r="F24" s="56" t="s">
        <v>78</v>
      </c>
    </row>
    <row r="25" spans="2:8" x14ac:dyDescent="0.25">
      <c r="B25" s="57">
        <v>10.06</v>
      </c>
      <c r="C25" s="57">
        <v>7.81</v>
      </c>
      <c r="F25" s="56" t="s">
        <v>73</v>
      </c>
      <c r="G25" s="53">
        <f>2*(1-_xlfn.NORM.S.DIST(ABS(G22),TRUE))</f>
        <v>0.49171043842022355</v>
      </c>
      <c r="H25" s="58" t="s">
        <v>77</v>
      </c>
    </row>
    <row r="26" spans="2:8" x14ac:dyDescent="0.25">
      <c r="B26" s="57">
        <v>6.62</v>
      </c>
      <c r="C26" s="57">
        <v>6.62</v>
      </c>
      <c r="F26" s="56" t="s">
        <v>71</v>
      </c>
      <c r="G26" s="53">
        <f>_xlfn.NORM.S.INV(1-G13/2)</f>
        <v>1.9599639845400536</v>
      </c>
      <c r="H26" s="58" t="s">
        <v>70</v>
      </c>
    </row>
    <row r="27" spans="2:8" x14ac:dyDescent="0.25">
      <c r="B27" s="57">
        <v>8.86</v>
      </c>
      <c r="C27" s="57">
        <v>8.94</v>
      </c>
      <c r="F27" s="56" t="s">
        <v>69</v>
      </c>
      <c r="G27" s="53">
        <f>_xlfn.NORM.S.INV(G13/2)</f>
        <v>-1.9599639845400538</v>
      </c>
      <c r="H27" s="58" t="s">
        <v>68</v>
      </c>
    </row>
    <row r="28" spans="2:8" x14ac:dyDescent="0.25">
      <c r="B28" s="57">
        <v>8.5</v>
      </c>
      <c r="C28" s="57">
        <v>9.82</v>
      </c>
    </row>
    <row r="29" spans="2:8" x14ac:dyDescent="0.25">
      <c r="B29" s="57">
        <v>6.38</v>
      </c>
      <c r="C29" s="57">
        <v>7.01</v>
      </c>
      <c r="E29" s="53" t="s">
        <v>60</v>
      </c>
    </row>
    <row r="30" spans="2:8" ht="18" x14ac:dyDescent="0.35">
      <c r="B30" s="57">
        <v>7.99</v>
      </c>
      <c r="C30" s="57">
        <v>7.06</v>
      </c>
      <c r="E30" s="53" t="s">
        <v>178</v>
      </c>
    </row>
    <row r="31" spans="2:8" x14ac:dyDescent="0.25">
      <c r="B31" s="57">
        <v>9.34</v>
      </c>
      <c r="C31" s="57">
        <v>9.26</v>
      </c>
    </row>
    <row r="32" spans="2:8" ht="18" x14ac:dyDescent="0.35">
      <c r="B32" s="57">
        <v>9.57</v>
      </c>
      <c r="C32" s="57">
        <v>7.27</v>
      </c>
      <c r="D32" s="56" t="s">
        <v>76</v>
      </c>
      <c r="E32" s="53" t="s">
        <v>179</v>
      </c>
    </row>
    <row r="33" spans="2:8" x14ac:dyDescent="0.25">
      <c r="B33" s="57">
        <v>10.74</v>
      </c>
      <c r="C33" s="57">
        <v>10.26</v>
      </c>
      <c r="F33" s="61" t="s">
        <v>75</v>
      </c>
      <c r="G33" s="62">
        <f>(G16-8.3)/(G17/SQRT(G15))</f>
        <v>1.5669486271093871</v>
      </c>
      <c r="H33" s="58" t="s">
        <v>74</v>
      </c>
    </row>
    <row r="34" spans="2:8" x14ac:dyDescent="0.25">
      <c r="B34" s="57">
        <v>8.91</v>
      </c>
      <c r="C34" s="57">
        <v>9.4499999999999993</v>
      </c>
      <c r="F34" s="61" t="s">
        <v>73</v>
      </c>
      <c r="G34" s="62">
        <f>2*(1-_xlfn.NORM.S.DIST(ABS(G33),TRUE))</f>
        <v>0.11712670011807558</v>
      </c>
      <c r="H34" s="58" t="s">
        <v>72</v>
      </c>
    </row>
    <row r="35" spans="2:8" x14ac:dyDescent="0.25">
      <c r="B35" s="57">
        <v>7.23</v>
      </c>
      <c r="C35" s="57">
        <v>8.14</v>
      </c>
      <c r="F35" s="61" t="s">
        <v>71</v>
      </c>
      <c r="G35" s="62">
        <f>_xlfn.NORM.S.INV(1-G13/2)</f>
        <v>1.9599639845400536</v>
      </c>
      <c r="H35" s="58" t="s">
        <v>70</v>
      </c>
    </row>
    <row r="36" spans="2:8" x14ac:dyDescent="0.25">
      <c r="F36" s="61" t="s">
        <v>69</v>
      </c>
      <c r="G36" s="62">
        <f>_xlfn.NORM.S.INV(G13/2)</f>
        <v>-1.9599639845400538</v>
      </c>
      <c r="H36" s="58" t="s">
        <v>68</v>
      </c>
    </row>
    <row r="37" spans="2:8" x14ac:dyDescent="0.25">
      <c r="E37" s="53" t="s">
        <v>67</v>
      </c>
    </row>
    <row r="42" spans="2:8" x14ac:dyDescent="0.25">
      <c r="F42" s="62"/>
      <c r="G42" s="62"/>
    </row>
    <row r="43" spans="2:8" x14ac:dyDescent="0.25">
      <c r="F43" s="62"/>
      <c r="G43" s="62"/>
    </row>
    <row r="44" spans="2:8" x14ac:dyDescent="0.25">
      <c r="F44" s="62"/>
      <c r="G44" s="62"/>
    </row>
  </sheetData>
  <printOptions headings="1" gridLines="1"/>
  <pageMargins left="0.22" right="0.56999999999999995" top="0.19" bottom="0.24" header="0.13" footer="0.13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H38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53"/>
    <col min="2" max="3" width="9.140625" style="54"/>
    <col min="4" max="4" width="9.140625" style="53"/>
    <col min="5" max="5" width="21.42578125" style="53" customWidth="1"/>
    <col min="6" max="6" width="27.5703125" style="53" customWidth="1"/>
    <col min="7" max="7" width="9.140625" style="53"/>
    <col min="8" max="8" width="35.85546875" style="53" customWidth="1"/>
    <col min="9" max="16384" width="9.140625" style="53"/>
  </cols>
  <sheetData>
    <row r="1" spans="1:8" x14ac:dyDescent="0.25">
      <c r="A1" s="53" t="s">
        <v>157</v>
      </c>
    </row>
    <row r="3" spans="1:8" x14ac:dyDescent="0.25">
      <c r="B3" s="55" t="s">
        <v>96</v>
      </c>
      <c r="C3" s="55" t="s">
        <v>95</v>
      </c>
      <c r="E3" s="53" t="s">
        <v>66</v>
      </c>
    </row>
    <row r="4" spans="1:8" ht="18" x14ac:dyDescent="0.35">
      <c r="B4" s="63">
        <v>32.9</v>
      </c>
      <c r="C4" s="63">
        <v>31.6</v>
      </c>
      <c r="F4" s="53" t="s">
        <v>173</v>
      </c>
    </row>
    <row r="5" spans="1:8" ht="18" x14ac:dyDescent="0.35">
      <c r="B5" s="63">
        <v>29.4</v>
      </c>
      <c r="C5" s="63">
        <v>25.5</v>
      </c>
      <c r="F5" s="53" t="s">
        <v>180</v>
      </c>
    </row>
    <row r="6" spans="1:8" x14ac:dyDescent="0.25">
      <c r="B6" s="63">
        <v>41.2</v>
      </c>
      <c r="C6" s="63">
        <v>34.200000000000003</v>
      </c>
      <c r="F6" s="53" t="s">
        <v>83</v>
      </c>
    </row>
    <row r="7" spans="1:8" x14ac:dyDescent="0.25">
      <c r="B7" s="63">
        <v>40.299999999999997</v>
      </c>
      <c r="C7" s="63">
        <v>31</v>
      </c>
    </row>
    <row r="8" spans="1:8" x14ac:dyDescent="0.25">
      <c r="B8" s="63">
        <v>39.299999999999997</v>
      </c>
      <c r="C8" s="63">
        <v>35.5</v>
      </c>
      <c r="E8" s="53" t="s">
        <v>64</v>
      </c>
      <c r="F8" s="53" t="s">
        <v>13</v>
      </c>
    </row>
    <row r="9" spans="1:8" x14ac:dyDescent="0.25">
      <c r="B9" s="63">
        <v>30.3</v>
      </c>
      <c r="C9" s="63">
        <v>36.5</v>
      </c>
      <c r="F9" s="53" t="s">
        <v>14</v>
      </c>
    </row>
    <row r="10" spans="1:8" x14ac:dyDescent="0.25">
      <c r="B10" s="63">
        <v>37.5</v>
      </c>
      <c r="C10" s="63">
        <v>36.1</v>
      </c>
      <c r="F10" s="53" t="s">
        <v>15</v>
      </c>
    </row>
    <row r="11" spans="1:8" x14ac:dyDescent="0.25">
      <c r="B11" s="63">
        <v>45</v>
      </c>
      <c r="C11" s="63">
        <v>28.9</v>
      </c>
    </row>
    <row r="12" spans="1:8" x14ac:dyDescent="0.25">
      <c r="B12" s="63">
        <v>25.6</v>
      </c>
      <c r="C12" s="63">
        <v>25.5</v>
      </c>
      <c r="E12" s="53" t="s">
        <v>63</v>
      </c>
      <c r="F12" s="56" t="s">
        <v>62</v>
      </c>
      <c r="G12" s="53">
        <v>0.05</v>
      </c>
    </row>
    <row r="13" spans="1:8" x14ac:dyDescent="0.25">
      <c r="B13" s="63">
        <v>33.5</v>
      </c>
      <c r="C13" s="63">
        <v>28.1</v>
      </c>
    </row>
    <row r="14" spans="1:8" ht="18" x14ac:dyDescent="0.35">
      <c r="B14" s="63">
        <v>35.6</v>
      </c>
      <c r="C14" s="63">
        <v>37.5</v>
      </c>
      <c r="E14" s="53" t="s">
        <v>61</v>
      </c>
      <c r="F14" s="56" t="s">
        <v>164</v>
      </c>
      <c r="G14" s="53">
        <f>COUNT(B4:B38)</f>
        <v>35</v>
      </c>
      <c r="H14" s="58" t="s">
        <v>94</v>
      </c>
    </row>
    <row r="15" spans="1:8" x14ac:dyDescent="0.25">
      <c r="B15" s="63">
        <v>34.6</v>
      </c>
      <c r="C15" s="63">
        <v>33.4</v>
      </c>
      <c r="F15" s="56" t="s">
        <v>19</v>
      </c>
      <c r="G15" s="64">
        <f>AVERAGE(B4:B38)</f>
        <v>35.23142857142858</v>
      </c>
      <c r="H15" s="58" t="s">
        <v>93</v>
      </c>
    </row>
    <row r="16" spans="1:8" ht="18.75" x14ac:dyDescent="0.35">
      <c r="B16" s="63">
        <v>36.5</v>
      </c>
      <c r="C16" s="63">
        <v>32.6</v>
      </c>
      <c r="F16" s="56" t="s">
        <v>181</v>
      </c>
      <c r="G16" s="53">
        <f>VAR(B4:B38)</f>
        <v>16.416924369747207</v>
      </c>
      <c r="H16" s="58" t="s">
        <v>92</v>
      </c>
    </row>
    <row r="17" spans="2:8" ht="18" x14ac:dyDescent="0.35">
      <c r="B17" s="63">
        <v>35.700000000000003</v>
      </c>
      <c r="C17" s="63">
        <v>34</v>
      </c>
      <c r="F17" s="56" t="s">
        <v>166</v>
      </c>
      <c r="G17" s="53">
        <f>COUNT(C4:C38)</f>
        <v>35</v>
      </c>
      <c r="H17" s="58" t="s">
        <v>91</v>
      </c>
    </row>
    <row r="18" spans="2:8" x14ac:dyDescent="0.25">
      <c r="B18" s="63">
        <v>38</v>
      </c>
      <c r="C18" s="63">
        <v>41.4</v>
      </c>
      <c r="F18" s="56" t="s">
        <v>23</v>
      </c>
      <c r="G18" s="60">
        <f>AVERAGE(C4:C38)</f>
        <v>33.194285714285705</v>
      </c>
      <c r="H18" s="58" t="s">
        <v>90</v>
      </c>
    </row>
    <row r="19" spans="2:8" ht="18.75" x14ac:dyDescent="0.35">
      <c r="B19" s="63">
        <v>30.7</v>
      </c>
      <c r="C19" s="63">
        <v>29.8</v>
      </c>
      <c r="F19" s="56" t="s">
        <v>182</v>
      </c>
      <c r="G19" s="65">
        <f>VAR(C4:C38)</f>
        <v>16.366436974790464</v>
      </c>
      <c r="H19" s="58" t="s">
        <v>89</v>
      </c>
    </row>
    <row r="20" spans="2:8" x14ac:dyDescent="0.25">
      <c r="B20" s="63">
        <v>36.200000000000003</v>
      </c>
      <c r="C20" s="63">
        <v>36.5</v>
      </c>
      <c r="H20" s="66"/>
    </row>
    <row r="21" spans="2:8" ht="18" x14ac:dyDescent="0.35">
      <c r="B21" s="63">
        <v>32.5</v>
      </c>
      <c r="C21" s="63">
        <v>38.799999999999997</v>
      </c>
      <c r="F21" s="56" t="s">
        <v>177</v>
      </c>
      <c r="G21" s="53">
        <f>(G15-G18)/SQRT((G16/G14)+(G19/G17))</f>
        <v>2.1048869103147476</v>
      </c>
      <c r="H21" s="58" t="s">
        <v>88</v>
      </c>
    </row>
    <row r="22" spans="2:8" x14ac:dyDescent="0.25">
      <c r="B22" s="63">
        <v>40.799999999999997</v>
      </c>
      <c r="C22" s="63">
        <v>33.299999999999997</v>
      </c>
    </row>
    <row r="23" spans="2:8" x14ac:dyDescent="0.25">
      <c r="B23" s="63">
        <v>30.2</v>
      </c>
      <c r="C23" s="63">
        <v>32.299999999999997</v>
      </c>
      <c r="F23" s="56" t="s">
        <v>78</v>
      </c>
    </row>
    <row r="24" spans="2:8" x14ac:dyDescent="0.25">
      <c r="B24" s="63">
        <v>35</v>
      </c>
      <c r="C24" s="63">
        <v>31.9</v>
      </c>
      <c r="F24" s="56" t="s">
        <v>73</v>
      </c>
      <c r="G24" s="53">
        <f>2*(1-NORMSDIST(ABS(G21)))</f>
        <v>3.5301153383431094E-2</v>
      </c>
      <c r="H24" s="58" t="s">
        <v>87</v>
      </c>
    </row>
    <row r="25" spans="2:8" x14ac:dyDescent="0.25">
      <c r="B25" s="63">
        <v>40.200000000000003</v>
      </c>
      <c r="C25" s="63">
        <v>35.9</v>
      </c>
      <c r="F25" s="56" t="s">
        <v>71</v>
      </c>
      <c r="G25" s="53">
        <f>NORMSINV(1-G12/2)</f>
        <v>1.9599639845400536</v>
      </c>
      <c r="H25" s="58" t="s">
        <v>86</v>
      </c>
    </row>
    <row r="26" spans="2:8" x14ac:dyDescent="0.25">
      <c r="B26" s="63">
        <v>33.4</v>
      </c>
      <c r="C26" s="63">
        <v>29</v>
      </c>
      <c r="F26" s="56" t="s">
        <v>69</v>
      </c>
      <c r="G26" s="53">
        <f>NORMSINV(G12/2)</f>
        <v>-1.9599639845400538</v>
      </c>
      <c r="H26" s="58" t="s">
        <v>85</v>
      </c>
    </row>
    <row r="27" spans="2:8" x14ac:dyDescent="0.25">
      <c r="B27" s="63">
        <v>37.799999999999997</v>
      </c>
      <c r="C27" s="63">
        <v>34.299999999999997</v>
      </c>
    </row>
    <row r="28" spans="2:8" x14ac:dyDescent="0.25">
      <c r="B28" s="63">
        <v>34.6</v>
      </c>
      <c r="C28" s="63">
        <v>36</v>
      </c>
      <c r="E28" s="53" t="s">
        <v>60</v>
      </c>
    </row>
    <row r="29" spans="2:8" ht="18" x14ac:dyDescent="0.35">
      <c r="B29" s="63">
        <v>40.700000000000003</v>
      </c>
      <c r="C29" s="63">
        <v>32.4</v>
      </c>
      <c r="E29" s="53" t="s">
        <v>183</v>
      </c>
    </row>
    <row r="30" spans="2:8" x14ac:dyDescent="0.25">
      <c r="B30" s="63">
        <v>32.4</v>
      </c>
      <c r="C30" s="63">
        <v>25.9</v>
      </c>
    </row>
    <row r="31" spans="2:8" x14ac:dyDescent="0.25">
      <c r="B31" s="63">
        <v>37.1</v>
      </c>
      <c r="C31" s="63">
        <v>33.200000000000003</v>
      </c>
    </row>
    <row r="32" spans="2:8" x14ac:dyDescent="0.25">
      <c r="B32" s="63">
        <v>32.700000000000003</v>
      </c>
      <c r="C32" s="63">
        <v>36.799999999999997</v>
      </c>
    </row>
    <row r="33" spans="2:3" x14ac:dyDescent="0.25">
      <c r="B33" s="63">
        <v>34.200000000000003</v>
      </c>
      <c r="C33" s="63">
        <v>25.1</v>
      </c>
    </row>
    <row r="34" spans="2:3" x14ac:dyDescent="0.25">
      <c r="B34" s="63">
        <v>33.200000000000003</v>
      </c>
      <c r="C34" s="63">
        <v>37.6</v>
      </c>
    </row>
    <row r="35" spans="2:3" x14ac:dyDescent="0.25">
      <c r="B35" s="63">
        <v>37.700000000000003</v>
      </c>
      <c r="C35" s="63">
        <v>34.4</v>
      </c>
    </row>
    <row r="36" spans="2:3" x14ac:dyDescent="0.25">
      <c r="B36" s="63">
        <v>30.3</v>
      </c>
      <c r="C36" s="63">
        <v>36.299999999999997</v>
      </c>
    </row>
    <row r="37" spans="2:3" x14ac:dyDescent="0.25">
      <c r="B37" s="63">
        <v>32.700000000000003</v>
      </c>
      <c r="C37" s="63">
        <v>32.799999999999997</v>
      </c>
    </row>
    <row r="38" spans="2:3" x14ac:dyDescent="0.25">
      <c r="B38" s="63">
        <v>35.299999999999997</v>
      </c>
      <c r="C38" s="63">
        <v>37.700000000000003</v>
      </c>
    </row>
  </sheetData>
  <printOptions headings="1" gridLines="1"/>
  <pageMargins left="0.28999999999999998" right="0.56999999999999995" top="0.3" bottom="0.22" header="0.18" footer="0.1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D84B-7EF3-4C2C-8F8C-F590B23651F9}">
  <sheetPr>
    <pageSetUpPr fitToPage="1"/>
  </sheetPr>
  <dimension ref="A1:I40"/>
  <sheetViews>
    <sheetView zoomScale="75" zoomScaleNormal="75" workbookViewId="0">
      <selection activeCell="A3" sqref="A3"/>
    </sheetView>
  </sheetViews>
  <sheetFormatPr defaultColWidth="9.140625" defaultRowHeight="15" x14ac:dyDescent="0.25"/>
  <cols>
    <col min="1" max="1" width="13.28515625" style="7" customWidth="1"/>
    <col min="2" max="2" width="36.42578125" style="6" customWidth="1"/>
    <col min="3" max="3" width="25.7109375" style="6" customWidth="1"/>
    <col min="4" max="4" width="18.85546875" style="7" customWidth="1"/>
    <col min="5" max="5" width="49.42578125" style="7" customWidth="1"/>
    <col min="6" max="6" width="9.140625" style="7"/>
    <col min="7" max="7" width="44.42578125" style="7" customWidth="1"/>
    <col min="8" max="8" width="19.5703125" style="7" customWidth="1"/>
    <col min="9" max="9" width="37.5703125" style="7" customWidth="1"/>
    <col min="10" max="16384" width="9.140625" style="7"/>
  </cols>
  <sheetData>
    <row r="1" spans="1:5" x14ac:dyDescent="0.25">
      <c r="A1" s="4" t="s">
        <v>33</v>
      </c>
    </row>
    <row r="2" spans="1:5" x14ac:dyDescent="0.25">
      <c r="A2" s="4" t="s">
        <v>159</v>
      </c>
    </row>
    <row r="3" spans="1:5" x14ac:dyDescent="0.25">
      <c r="C3" s="67" t="s">
        <v>34</v>
      </c>
      <c r="D3" s="67" t="s">
        <v>35</v>
      </c>
    </row>
    <row r="4" spans="1:5" ht="26.25" customHeight="1" x14ac:dyDescent="0.25">
      <c r="B4" s="68" t="s">
        <v>115</v>
      </c>
      <c r="C4" s="69">
        <v>250</v>
      </c>
      <c r="D4" s="69">
        <v>190</v>
      </c>
    </row>
    <row r="5" spans="1:5" x14ac:dyDescent="0.25">
      <c r="B5" s="68" t="s">
        <v>114</v>
      </c>
      <c r="C5" s="69">
        <v>135</v>
      </c>
      <c r="D5" s="69">
        <v>80</v>
      </c>
    </row>
    <row r="7" spans="1:5" x14ac:dyDescent="0.25">
      <c r="B7" s="10" t="s">
        <v>42</v>
      </c>
      <c r="C7" s="11"/>
      <c r="D7" s="11"/>
      <c r="E7" s="11"/>
    </row>
    <row r="8" spans="1:5" ht="18" x14ac:dyDescent="0.35">
      <c r="B8" s="11"/>
      <c r="C8" s="11" t="s">
        <v>184</v>
      </c>
      <c r="D8" s="11"/>
      <c r="E8" s="11"/>
    </row>
    <row r="9" spans="1:5" ht="18" x14ac:dyDescent="0.35">
      <c r="B9" s="11"/>
      <c r="C9" s="11" t="s">
        <v>185</v>
      </c>
      <c r="D9" s="11"/>
      <c r="E9" s="11"/>
    </row>
    <row r="10" spans="1:5" x14ac:dyDescent="0.25">
      <c r="B10" s="7"/>
      <c r="C10" s="7"/>
    </row>
    <row r="11" spans="1:5" x14ac:dyDescent="0.25">
      <c r="B11" s="15" t="s">
        <v>43</v>
      </c>
      <c r="C11" s="16"/>
      <c r="D11" s="16"/>
      <c r="E11" s="16"/>
    </row>
    <row r="12" spans="1:5" x14ac:dyDescent="0.25">
      <c r="B12" s="70"/>
      <c r="C12" s="16" t="s">
        <v>5</v>
      </c>
      <c r="D12" s="16"/>
      <c r="E12" s="16"/>
    </row>
    <row r="13" spans="1:5" x14ac:dyDescent="0.25">
      <c r="B13" s="70"/>
      <c r="C13" s="71" t="s">
        <v>36</v>
      </c>
      <c r="D13" s="16"/>
      <c r="E13" s="16"/>
    </row>
    <row r="14" spans="1:5" x14ac:dyDescent="0.25">
      <c r="B14" s="70"/>
      <c r="C14" s="71" t="s">
        <v>37</v>
      </c>
      <c r="D14" s="16"/>
      <c r="E14" s="16"/>
    </row>
    <row r="16" spans="1:5" x14ac:dyDescent="0.25">
      <c r="B16" s="19" t="s">
        <v>44</v>
      </c>
      <c r="C16" s="72"/>
      <c r="D16" s="20"/>
      <c r="E16" s="20"/>
    </row>
    <row r="17" spans="2:9" x14ac:dyDescent="0.25">
      <c r="B17" s="19"/>
      <c r="C17" s="73" t="s">
        <v>186</v>
      </c>
      <c r="D17" s="20">
        <f>0.05</f>
        <v>0.05</v>
      </c>
      <c r="E17" s="20"/>
    </row>
    <row r="18" spans="2:9" x14ac:dyDescent="0.25">
      <c r="C18" s="7"/>
      <c r="G18" s="84" t="s">
        <v>116</v>
      </c>
      <c r="H18" s="84"/>
    </row>
    <row r="19" spans="2:9" x14ac:dyDescent="0.25">
      <c r="B19" s="27" t="s">
        <v>45</v>
      </c>
      <c r="C19" s="23"/>
      <c r="D19" s="23"/>
      <c r="E19" s="23"/>
    </row>
    <row r="20" spans="2:9" ht="18" x14ac:dyDescent="0.35">
      <c r="B20" s="74"/>
      <c r="C20" s="24" t="s">
        <v>164</v>
      </c>
      <c r="D20" s="28">
        <f>C4</f>
        <v>250</v>
      </c>
      <c r="E20" s="29" t="s">
        <v>38</v>
      </c>
      <c r="G20" s="24" t="s">
        <v>164</v>
      </c>
      <c r="H20" s="25">
        <f>D20</f>
        <v>250</v>
      </c>
      <c r="I20" s="26" t="s">
        <v>110</v>
      </c>
    </row>
    <row r="21" spans="2:9" ht="18" x14ac:dyDescent="0.35">
      <c r="B21" s="23"/>
      <c r="C21" s="24" t="s">
        <v>166</v>
      </c>
      <c r="D21" s="28">
        <f>D4</f>
        <v>190</v>
      </c>
      <c r="E21" s="29" t="s">
        <v>39</v>
      </c>
      <c r="G21" s="24" t="s">
        <v>166</v>
      </c>
      <c r="H21" s="25">
        <f t="shared" ref="H21:H26" si="0">D21</f>
        <v>190</v>
      </c>
      <c r="I21" s="26" t="s">
        <v>123</v>
      </c>
    </row>
    <row r="22" spans="2:9" ht="18" x14ac:dyDescent="0.35">
      <c r="B22" s="23"/>
      <c r="C22" s="24" t="s">
        <v>187</v>
      </c>
      <c r="D22" s="28">
        <f>C5</f>
        <v>135</v>
      </c>
      <c r="E22" s="29" t="s">
        <v>40</v>
      </c>
      <c r="G22" s="24" t="s">
        <v>187</v>
      </c>
      <c r="H22" s="25">
        <f t="shared" si="0"/>
        <v>135</v>
      </c>
      <c r="I22" s="26" t="s">
        <v>107</v>
      </c>
    </row>
    <row r="23" spans="2:9" ht="18" x14ac:dyDescent="0.35">
      <c r="B23" s="23"/>
      <c r="C23" s="24" t="s">
        <v>188</v>
      </c>
      <c r="D23" s="28">
        <f>D5</f>
        <v>80</v>
      </c>
      <c r="E23" s="29" t="s">
        <v>41</v>
      </c>
      <c r="G23" s="24" t="s">
        <v>188</v>
      </c>
      <c r="H23" s="25">
        <f t="shared" si="0"/>
        <v>80</v>
      </c>
      <c r="I23" s="26" t="s">
        <v>109</v>
      </c>
    </row>
    <row r="24" spans="2:9" ht="18" x14ac:dyDescent="0.35">
      <c r="B24" s="74"/>
      <c r="C24" s="24" t="s">
        <v>189</v>
      </c>
      <c r="D24" s="75">
        <f>D22/D20</f>
        <v>0.54</v>
      </c>
      <c r="E24" s="29" t="s">
        <v>50</v>
      </c>
      <c r="G24" s="24" t="s">
        <v>189</v>
      </c>
      <c r="H24" s="25">
        <f t="shared" si="0"/>
        <v>0.54</v>
      </c>
      <c r="I24" s="26" t="s">
        <v>124</v>
      </c>
    </row>
    <row r="25" spans="2:9" ht="18" x14ac:dyDescent="0.35">
      <c r="B25" s="74"/>
      <c r="C25" s="24" t="s">
        <v>190</v>
      </c>
      <c r="D25" s="37">
        <f>D23/D21</f>
        <v>0.42105263157894735</v>
      </c>
      <c r="E25" s="29" t="s">
        <v>51</v>
      </c>
      <c r="G25" s="24" t="s">
        <v>190</v>
      </c>
      <c r="H25" s="25">
        <f t="shared" si="0"/>
        <v>0.42105263157894735</v>
      </c>
      <c r="I25" s="26" t="s">
        <v>125</v>
      </c>
    </row>
    <row r="26" spans="2:9" ht="31.5" customHeight="1" x14ac:dyDescent="0.25">
      <c r="B26" s="23"/>
      <c r="C26" s="76" t="s">
        <v>111</v>
      </c>
      <c r="D26" s="77">
        <f>(D22+D23)/(D20+D21)</f>
        <v>0.48863636363636365</v>
      </c>
      <c r="E26" s="78" t="s">
        <v>112</v>
      </c>
      <c r="G26" s="76" t="s">
        <v>111</v>
      </c>
      <c r="H26" s="25">
        <f t="shared" si="0"/>
        <v>0.48863636363636365</v>
      </c>
      <c r="I26" s="26" t="s">
        <v>126</v>
      </c>
    </row>
    <row r="27" spans="2:9" ht="18" x14ac:dyDescent="0.35">
      <c r="B27" s="23"/>
      <c r="C27" s="24" t="s">
        <v>168</v>
      </c>
      <c r="D27" s="37">
        <f>(D24-D25)/SQRT(D26*(1-D26)*(1/D20+1/D21))</f>
        <v>2.4723929255249422</v>
      </c>
      <c r="E27" s="29" t="s">
        <v>113</v>
      </c>
    </row>
    <row r="28" spans="2:9" x14ac:dyDescent="0.25">
      <c r="B28" s="23"/>
      <c r="C28" s="23"/>
      <c r="D28" s="23"/>
      <c r="E28" s="23"/>
      <c r="G28" s="34" t="s">
        <v>97</v>
      </c>
      <c r="H28" s="35">
        <f>D17</f>
        <v>0.05</v>
      </c>
      <c r="I28" s="26" t="s">
        <v>108</v>
      </c>
    </row>
    <row r="29" spans="2:9" x14ac:dyDescent="0.25">
      <c r="B29" s="74"/>
      <c r="C29" s="23" t="s">
        <v>58</v>
      </c>
      <c r="D29" s="23"/>
      <c r="E29" s="23"/>
    </row>
    <row r="30" spans="2:9" x14ac:dyDescent="0.25">
      <c r="B30" s="36" t="s">
        <v>7</v>
      </c>
      <c r="C30" s="24" t="s">
        <v>6</v>
      </c>
      <c r="D30" s="75">
        <f>2*(1-_xlfn.NORM.S.DIST(ABS(D27),TRUE))</f>
        <v>1.3421191185722714E-2</v>
      </c>
      <c r="E30" s="79" t="s">
        <v>52</v>
      </c>
      <c r="G30" s="34" t="s">
        <v>117</v>
      </c>
      <c r="H30" s="35">
        <f>_xlfn.NORM.S.INV(1-H28/2)</f>
        <v>1.9599639845400536</v>
      </c>
      <c r="I30" s="26" t="s">
        <v>127</v>
      </c>
    </row>
    <row r="31" spans="2:9" ht="18" x14ac:dyDescent="0.35">
      <c r="B31" s="36" t="s">
        <v>8</v>
      </c>
      <c r="C31" s="24" t="s">
        <v>191</v>
      </c>
      <c r="D31" s="37">
        <f>_xlfn.NORM.S.INV(D17/2)</f>
        <v>-1.9599639845400538</v>
      </c>
      <c r="E31" s="29" t="s">
        <v>53</v>
      </c>
      <c r="G31" s="34" t="s">
        <v>118</v>
      </c>
      <c r="H31" s="35">
        <f>_xlfn.NORM.S.INV(H28/2)</f>
        <v>-1.9599639845400538</v>
      </c>
      <c r="I31" s="26" t="s">
        <v>128</v>
      </c>
    </row>
    <row r="32" spans="2:9" ht="18" x14ac:dyDescent="0.35">
      <c r="B32" s="23"/>
      <c r="C32" s="24" t="s">
        <v>169</v>
      </c>
      <c r="D32" s="37">
        <f>_xlfn.NORM.S.INV(1-D17/2)</f>
        <v>1.9599639845400536</v>
      </c>
      <c r="E32" s="29" t="s">
        <v>54</v>
      </c>
      <c r="G32" s="34" t="s">
        <v>121</v>
      </c>
      <c r="H32" s="35">
        <f>SQRT(H26*(1-H26)*(1/H20+1/H21))</f>
        <v>4.8110220342827428E-2</v>
      </c>
      <c r="I32" s="26" t="s">
        <v>129</v>
      </c>
    </row>
    <row r="33" spans="2:9" x14ac:dyDescent="0.25">
      <c r="B33" s="7"/>
      <c r="C33" s="7"/>
    </row>
    <row r="34" spans="2:9" x14ac:dyDescent="0.25">
      <c r="B34" s="38" t="s">
        <v>46</v>
      </c>
      <c r="C34" s="39"/>
      <c r="D34" s="39"/>
      <c r="E34" s="39"/>
      <c r="G34" s="34" t="s">
        <v>119</v>
      </c>
      <c r="H34" s="35">
        <f>(H24-H25)-H30*H32</f>
        <v>2.4653069260824695E-2</v>
      </c>
      <c r="I34" s="26" t="s">
        <v>130</v>
      </c>
    </row>
    <row r="35" spans="2:9" ht="18" x14ac:dyDescent="0.35">
      <c r="B35" s="40" t="s">
        <v>7</v>
      </c>
      <c r="C35" s="39" t="s">
        <v>192</v>
      </c>
      <c r="D35" s="39"/>
      <c r="E35" s="39"/>
      <c r="G35" s="34" t="s">
        <v>120</v>
      </c>
      <c r="H35" s="35">
        <f>(H24-H25)+H30*H32</f>
        <v>0.21324166758128069</v>
      </c>
      <c r="I35" s="26" t="s">
        <v>131</v>
      </c>
    </row>
    <row r="36" spans="2:9" ht="18" x14ac:dyDescent="0.35">
      <c r="B36" s="40" t="s">
        <v>8</v>
      </c>
      <c r="C36" s="39" t="s">
        <v>193</v>
      </c>
      <c r="D36" s="39"/>
      <c r="E36" s="80"/>
    </row>
    <row r="37" spans="2:9" ht="66" customHeight="1" x14ac:dyDescent="0.25">
      <c r="B37" s="7"/>
      <c r="C37" s="81"/>
      <c r="E37" s="26"/>
      <c r="G37" s="85" t="s">
        <v>122</v>
      </c>
      <c r="H37" s="85"/>
    </row>
    <row r="38" spans="2:9" x14ac:dyDescent="0.25">
      <c r="B38" s="7"/>
      <c r="C38" s="7"/>
      <c r="E38" s="26"/>
    </row>
    <row r="39" spans="2:9" x14ac:dyDescent="0.25">
      <c r="B39" s="7"/>
      <c r="C39" s="7"/>
    </row>
    <row r="40" spans="2:9" x14ac:dyDescent="0.25">
      <c r="B40" s="7"/>
      <c r="C40" s="7"/>
    </row>
  </sheetData>
  <mergeCells count="2">
    <mergeCell ref="G18:H18"/>
    <mergeCell ref="G37:H37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3DEF-8147-4818-93C4-A43A5B7E69F0}">
  <sheetPr>
    <pageSetUpPr fitToPage="1"/>
  </sheetPr>
  <dimension ref="A1:K48"/>
  <sheetViews>
    <sheetView workbookViewId="0">
      <selection activeCell="A2" sqref="A2"/>
    </sheetView>
  </sheetViews>
  <sheetFormatPr defaultColWidth="9.140625" defaultRowHeight="15" x14ac:dyDescent="0.25"/>
  <cols>
    <col min="1" max="1" width="7.5703125" style="7" customWidth="1"/>
    <col min="2" max="2" width="7.7109375" style="7" customWidth="1"/>
    <col min="3" max="3" width="7.85546875" style="7" hidden="1" customWidth="1"/>
    <col min="4" max="4" width="7.28515625" style="7" hidden="1" customWidth="1"/>
    <col min="5" max="5" width="8" style="7" hidden="1" customWidth="1"/>
    <col min="6" max="6" width="7.42578125" style="7" hidden="1" customWidth="1"/>
    <col min="7" max="7" width="7.85546875" style="7" customWidth="1"/>
    <col min="8" max="8" width="8" style="7" customWidth="1"/>
    <col min="9" max="9" width="8.28515625" style="7" customWidth="1"/>
    <col min="10" max="10" width="8" style="7" customWidth="1"/>
    <col min="11" max="11" width="7.42578125" style="7" customWidth="1"/>
    <col min="12" max="16384" width="9.140625" style="7"/>
  </cols>
  <sheetData>
    <row r="1" spans="1:11" x14ac:dyDescent="0.25">
      <c r="A1" s="4" t="s">
        <v>147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4" t="s">
        <v>148</v>
      </c>
      <c r="F3" s="41"/>
      <c r="G3" s="4"/>
      <c r="H3" s="4"/>
      <c r="I3" s="4"/>
      <c r="J3" s="4"/>
      <c r="K3" s="4"/>
    </row>
    <row r="4" spans="1:11" x14ac:dyDescent="0.25">
      <c r="A4" s="4" t="s">
        <v>149</v>
      </c>
      <c r="D4" s="41"/>
      <c r="E4" s="4"/>
      <c r="F4" s="41"/>
      <c r="G4" s="4"/>
      <c r="H4" s="4"/>
      <c r="I4" s="4"/>
      <c r="J4" s="4"/>
      <c r="K4" s="4"/>
    </row>
    <row r="5" spans="1:11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6.5" thickTop="1" thickBot="1" x14ac:dyDescent="0.3">
      <c r="A6" s="42" t="s">
        <v>103</v>
      </c>
      <c r="B6" s="43">
        <v>0</v>
      </c>
      <c r="C6" s="44">
        <v>0.01</v>
      </c>
      <c r="D6" s="44">
        <v>0.02</v>
      </c>
      <c r="E6" s="44">
        <v>0.03</v>
      </c>
      <c r="F6" s="44">
        <v>0.04</v>
      </c>
      <c r="G6" s="44">
        <v>0.05</v>
      </c>
      <c r="H6" s="45">
        <v>0.06</v>
      </c>
      <c r="I6" s="44">
        <v>7.0000000000000007E-2</v>
      </c>
      <c r="J6" s="44">
        <v>0.08</v>
      </c>
      <c r="K6" s="46">
        <v>0.09</v>
      </c>
    </row>
    <row r="7" spans="1:11" ht="15.75" thickTop="1" x14ac:dyDescent="0.25">
      <c r="A7" s="47">
        <v>0</v>
      </c>
      <c r="B7" s="48">
        <f>1-_xlfn.NORM.S.DIST($A7+B$6,TRUE)</f>
        <v>0.5</v>
      </c>
      <c r="C7" s="48">
        <f t="shared" ref="C7:K22" si="0">1-_xlfn.NORM.S.DIST($A7+C$6,TRUE)</f>
        <v>0.4960106436853684</v>
      </c>
      <c r="D7" s="48">
        <f t="shared" si="0"/>
        <v>0.49202168628309795</v>
      </c>
      <c r="E7" s="48">
        <f t="shared" si="0"/>
        <v>0.48803352658588728</v>
      </c>
      <c r="F7" s="48">
        <f t="shared" si="0"/>
        <v>0.48404656314716932</v>
      </c>
      <c r="G7" s="48">
        <f t="shared" si="0"/>
        <v>0.48006119416162751</v>
      </c>
      <c r="H7" s="49">
        <f t="shared" si="0"/>
        <v>0.47607781734589316</v>
      </c>
      <c r="I7" s="48">
        <f t="shared" si="0"/>
        <v>0.47209682981947887</v>
      </c>
      <c r="J7" s="48">
        <f t="shared" si="0"/>
        <v>0.46811862798601256</v>
      </c>
      <c r="K7" s="50">
        <f t="shared" si="0"/>
        <v>0.46414360741482796</v>
      </c>
    </row>
    <row r="8" spans="1:11" x14ac:dyDescent="0.25">
      <c r="A8" s="47">
        <v>0.1</v>
      </c>
      <c r="B8" s="48">
        <f>1-_xlfn.NORM.S.DIST($A8+B$6,TRUE)</f>
        <v>0.46017216272297101</v>
      </c>
      <c r="C8" s="48">
        <f t="shared" si="0"/>
        <v>0.45620468745768328</v>
      </c>
      <c r="D8" s="48">
        <f t="shared" si="0"/>
        <v>0.45224157397941611</v>
      </c>
      <c r="E8" s="48">
        <f t="shared" si="0"/>
        <v>0.44828321334543886</v>
      </c>
      <c r="F8" s="48">
        <f t="shared" si="0"/>
        <v>0.44432999519409355</v>
      </c>
      <c r="G8" s="48">
        <f t="shared" si="0"/>
        <v>0.4403823076297575</v>
      </c>
      <c r="H8" s="49">
        <f t="shared" si="0"/>
        <v>0.43644053710856712</v>
      </c>
      <c r="I8" s="48">
        <f t="shared" si="0"/>
        <v>0.43250506832496161</v>
      </c>
      <c r="J8" s="48">
        <f t="shared" si="0"/>
        <v>0.4285762840990992</v>
      </c>
      <c r="K8" s="50">
        <f t="shared" si="0"/>
        <v>0.42465456526520451</v>
      </c>
    </row>
    <row r="9" spans="1:11" x14ac:dyDescent="0.25">
      <c r="A9" s="47">
        <v>0.2</v>
      </c>
      <c r="B9" s="48">
        <f>1-_xlfn.NORM.S.DIST($A9+B$6,TRUE)</f>
        <v>0.42074029056089701</v>
      </c>
      <c r="C9" s="48">
        <f t="shared" si="0"/>
        <v>0.41683383651755768</v>
      </c>
      <c r="D9" s="48">
        <f t="shared" si="0"/>
        <v>0.41293557735178532</v>
      </c>
      <c r="E9" s="48">
        <f t="shared" si="0"/>
        <v>0.40904588485799409</v>
      </c>
      <c r="F9" s="48">
        <f t="shared" si="0"/>
        <v>0.40516512830220419</v>
      </c>
      <c r="G9" s="48">
        <f t="shared" si="0"/>
        <v>0.4012936743170763</v>
      </c>
      <c r="H9" s="49">
        <f t="shared" si="0"/>
        <v>0.39743188679823949</v>
      </c>
      <c r="I9" s="48">
        <f t="shared" si="0"/>
        <v>0.39358012680196053</v>
      </c>
      <c r="J9" s="48">
        <f t="shared" si="0"/>
        <v>0.38973875244420275</v>
      </c>
      <c r="K9" s="50">
        <f t="shared" si="0"/>
        <v>0.38590811880112263</v>
      </c>
    </row>
    <row r="10" spans="1:11" hidden="1" x14ac:dyDescent="0.25">
      <c r="A10" s="47">
        <v>0.3</v>
      </c>
      <c r="B10" s="48">
        <f t="shared" ref="B10:K47" si="1">1-_xlfn.NORM.S.DIST($A10+B$6,TRUE)</f>
        <v>0.38208857781104733</v>
      </c>
      <c r="C10" s="48">
        <f t="shared" si="0"/>
        <v>0.37828047817798072</v>
      </c>
      <c r="D10" s="48">
        <f t="shared" si="0"/>
        <v>0.37448416527667994</v>
      </c>
      <c r="E10" s="48">
        <f t="shared" si="0"/>
        <v>0.37069998105934654</v>
      </c>
      <c r="F10" s="48">
        <f t="shared" si="0"/>
        <v>0.36692826396397193</v>
      </c>
      <c r="G10" s="48">
        <f t="shared" si="0"/>
        <v>0.3631693488243809</v>
      </c>
      <c r="H10" s="49">
        <f t="shared" si="0"/>
        <v>0.35942356678200871</v>
      </c>
      <c r="I10" s="48">
        <f t="shared" si="0"/>
        <v>0.35569124519945317</v>
      </c>
      <c r="J10" s="48">
        <f t="shared" si="0"/>
        <v>0.35197270757583721</v>
      </c>
      <c r="K10" s="50">
        <f t="shared" si="0"/>
        <v>0.34826827346401756</v>
      </c>
    </row>
    <row r="11" spans="1:11" hidden="1" x14ac:dyDescent="0.25">
      <c r="A11" s="47">
        <v>0.4</v>
      </c>
      <c r="B11" s="48">
        <f t="shared" si="1"/>
        <v>0.34457825838967571</v>
      </c>
      <c r="C11" s="48">
        <f t="shared" si="0"/>
        <v>0.34090297377232259</v>
      </c>
      <c r="D11" s="48">
        <f t="shared" si="0"/>
        <v>0.33724272684824941</v>
      </c>
      <c r="E11" s="48">
        <f t="shared" si="0"/>
        <v>0.33359782059545762</v>
      </c>
      <c r="F11" s="48">
        <f t="shared" si="0"/>
        <v>0.32996855366059363</v>
      </c>
      <c r="G11" s="48">
        <f t="shared" si="0"/>
        <v>0.32635522028791997</v>
      </c>
      <c r="H11" s="49">
        <f t="shared" si="0"/>
        <v>0.32275811025034773</v>
      </c>
      <c r="I11" s="48">
        <f t="shared" si="0"/>
        <v>0.3191775087825558</v>
      </c>
      <c r="J11" s="48">
        <f t="shared" si="0"/>
        <v>0.31561369651622251</v>
      </c>
      <c r="K11" s="50">
        <f t="shared" si="0"/>
        <v>0.31206694941739055</v>
      </c>
    </row>
    <row r="12" spans="1:11" hidden="1" x14ac:dyDescent="0.25">
      <c r="A12" s="47">
        <v>0.5</v>
      </c>
      <c r="B12" s="48">
        <f t="shared" si="1"/>
        <v>0.30853753872598688</v>
      </c>
      <c r="C12" s="48">
        <f t="shared" si="0"/>
        <v>0.30502573089751939</v>
      </c>
      <c r="D12" s="48">
        <f t="shared" si="0"/>
        <v>0.30153178754696619</v>
      </c>
      <c r="E12" s="48">
        <f t="shared" si="0"/>
        <v>0.29805596539487644</v>
      </c>
      <c r="F12" s="48">
        <f t="shared" si="0"/>
        <v>0.29459851621569799</v>
      </c>
      <c r="G12" s="48">
        <f t="shared" si="0"/>
        <v>0.29115968678834636</v>
      </c>
      <c r="H12" s="49">
        <f t="shared" si="0"/>
        <v>0.28773971884902705</v>
      </c>
      <c r="I12" s="48">
        <f t="shared" si="0"/>
        <v>0.28433884904632412</v>
      </c>
      <c r="J12" s="48">
        <f t="shared" si="0"/>
        <v>0.2809573088985643</v>
      </c>
      <c r="K12" s="50">
        <f t="shared" si="0"/>
        <v>0.27759532475346493</v>
      </c>
    </row>
    <row r="13" spans="1:11" hidden="1" x14ac:dyDescent="0.25">
      <c r="A13" s="47">
        <v>0.6</v>
      </c>
      <c r="B13" s="48">
        <f t="shared" si="1"/>
        <v>0.27425311775007355</v>
      </c>
      <c r="C13" s="48">
        <f t="shared" si="0"/>
        <v>0.27093090378300566</v>
      </c>
      <c r="D13" s="48">
        <f t="shared" si="0"/>
        <v>0.267628893468983</v>
      </c>
      <c r="E13" s="48">
        <f t="shared" si="0"/>
        <v>0.26434729211567753</v>
      </c>
      <c r="F13" s="48">
        <f t="shared" si="0"/>
        <v>0.26108629969286157</v>
      </c>
      <c r="G13" s="48">
        <f t="shared" si="0"/>
        <v>0.25784611080586473</v>
      </c>
      <c r="H13" s="49">
        <f t="shared" si="0"/>
        <v>0.25462691467133614</v>
      </c>
      <c r="I13" s="48">
        <f t="shared" si="0"/>
        <v>0.25142889509531008</v>
      </c>
      <c r="J13" s="48">
        <f t="shared" si="0"/>
        <v>0.24825223045357048</v>
      </c>
      <c r="K13" s="50">
        <f t="shared" si="0"/>
        <v>0.24509709367430943</v>
      </c>
    </row>
    <row r="14" spans="1:11" hidden="1" x14ac:dyDescent="0.25">
      <c r="A14" s="47">
        <v>0.7</v>
      </c>
      <c r="B14" s="48">
        <f t="shared" si="1"/>
        <v>0.24196365222307303</v>
      </c>
      <c r="C14" s="48">
        <f t="shared" si="0"/>
        <v>0.23885206808998671</v>
      </c>
      <c r="D14" s="48">
        <f t="shared" si="0"/>
        <v>0.23576249777925118</v>
      </c>
      <c r="E14" s="48">
        <f t="shared" si="0"/>
        <v>0.23269509230089747</v>
      </c>
      <c r="F14" s="48">
        <f t="shared" si="0"/>
        <v>0.22964999716479062</v>
      </c>
      <c r="G14" s="48">
        <f t="shared" si="0"/>
        <v>0.22662735237686826</v>
      </c>
      <c r="H14" s="49">
        <f t="shared" si="0"/>
        <v>0.22362729243759938</v>
      </c>
      <c r="I14" s="48">
        <f t="shared" si="0"/>
        <v>0.22064994634264956</v>
      </c>
      <c r="J14" s="48">
        <f t="shared" si="0"/>
        <v>0.21769543758573318</v>
      </c>
      <c r="K14" s="50">
        <f t="shared" si="0"/>
        <v>0.21476388416363723</v>
      </c>
    </row>
    <row r="15" spans="1:11" hidden="1" x14ac:dyDescent="0.25">
      <c r="A15" s="47">
        <v>0.8</v>
      </c>
      <c r="B15" s="48">
        <f t="shared" si="1"/>
        <v>0.21185539858339664</v>
      </c>
      <c r="C15" s="48">
        <f t="shared" si="0"/>
        <v>0.20897008787160165</v>
      </c>
      <c r="D15" s="48">
        <f t="shared" si="0"/>
        <v>0.20610805358581308</v>
      </c>
      <c r="E15" s="48">
        <f t="shared" si="0"/>
        <v>0.20326939182806836</v>
      </c>
      <c r="F15" s="48">
        <f t="shared" si="0"/>
        <v>0.20045419326044966</v>
      </c>
      <c r="G15" s="48">
        <f t="shared" si="0"/>
        <v>0.19766254312269238</v>
      </c>
      <c r="H15" s="49">
        <f t="shared" si="0"/>
        <v>0.19489452125180828</v>
      </c>
      <c r="I15" s="48">
        <f t="shared" si="0"/>
        <v>0.19215020210369615</v>
      </c>
      <c r="J15" s="48">
        <f t="shared" si="0"/>
        <v>0.18942965477671214</v>
      </c>
      <c r="K15" s="50">
        <f t="shared" si="0"/>
        <v>0.18673294303717258</v>
      </c>
    </row>
    <row r="16" spans="1:11" hidden="1" x14ac:dyDescent="0.25">
      <c r="A16" s="47">
        <v>0.9</v>
      </c>
      <c r="B16" s="48">
        <f t="shared" si="1"/>
        <v>0.18406012534675953</v>
      </c>
      <c r="C16" s="48">
        <f t="shared" si="0"/>
        <v>0.18141125489179721</v>
      </c>
      <c r="D16" s="48">
        <f t="shared" si="0"/>
        <v>0.17878637961437172</v>
      </c>
      <c r="E16" s="48">
        <f t="shared" si="0"/>
        <v>0.17618554224525784</v>
      </c>
      <c r="F16" s="48">
        <f t="shared" si="0"/>
        <v>0.17360878033862448</v>
      </c>
      <c r="G16" s="48">
        <f t="shared" si="0"/>
        <v>0.17105612630848177</v>
      </c>
      <c r="H16" s="49">
        <f t="shared" si="0"/>
        <v>0.16852760746683781</v>
      </c>
      <c r="I16" s="48">
        <f t="shared" si="0"/>
        <v>0.16602324606352958</v>
      </c>
      <c r="J16" s="48">
        <f t="shared" si="0"/>
        <v>0.16354305932769231</v>
      </c>
      <c r="K16" s="50">
        <f t="shared" si="0"/>
        <v>0.16108705951083091</v>
      </c>
    </row>
    <row r="17" spans="1:11" hidden="1" x14ac:dyDescent="0.25">
      <c r="A17" s="47">
        <v>1</v>
      </c>
      <c r="B17" s="48">
        <f t="shared" si="1"/>
        <v>0.15865525393145696</v>
      </c>
      <c r="C17" s="48">
        <f t="shared" si="0"/>
        <v>0.15624764502125454</v>
      </c>
      <c r="D17" s="48">
        <f t="shared" si="0"/>
        <v>0.15386423037273489</v>
      </c>
      <c r="E17" s="48">
        <f t="shared" si="0"/>
        <v>0.15150500278834367</v>
      </c>
      <c r="F17" s="48">
        <f t="shared" si="0"/>
        <v>0.14916995033098135</v>
      </c>
      <c r="G17" s="48">
        <f t="shared" si="0"/>
        <v>0.14685905637589591</v>
      </c>
      <c r="H17" s="49">
        <f t="shared" si="0"/>
        <v>0.14457229966390961</v>
      </c>
      <c r="I17" s="48">
        <f t="shared" si="0"/>
        <v>0.14230965435593923</v>
      </c>
      <c r="J17" s="48">
        <f t="shared" si="0"/>
        <v>0.14007109008876906</v>
      </c>
      <c r="K17" s="50">
        <f t="shared" si="0"/>
        <v>0.1378565720320355</v>
      </c>
    </row>
    <row r="18" spans="1:11" hidden="1" x14ac:dyDescent="0.25">
      <c r="A18" s="47">
        <v>1.1000000000000001</v>
      </c>
      <c r="B18" s="48">
        <f t="shared" si="1"/>
        <v>0.13566606094638267</v>
      </c>
      <c r="C18" s="48">
        <f t="shared" si="0"/>
        <v>0.13349951324274723</v>
      </c>
      <c r="D18" s="48">
        <f t="shared" si="0"/>
        <v>0.13135688104273069</v>
      </c>
      <c r="E18" s="48">
        <f t="shared" si="0"/>
        <v>0.1292381122400178</v>
      </c>
      <c r="F18" s="48">
        <f t="shared" si="0"/>
        <v>0.12714315056279824</v>
      </c>
      <c r="G18" s="48">
        <f t="shared" si="0"/>
        <v>0.12507193563715013</v>
      </c>
      <c r="H18" s="49">
        <f t="shared" si="0"/>
        <v>0.12302440305134332</v>
      </c>
      <c r="I18" s="48">
        <f t="shared" si="0"/>
        <v>0.12100048442101818</v>
      </c>
      <c r="J18" s="48">
        <f t="shared" si="0"/>
        <v>0.11900010745520062</v>
      </c>
      <c r="K18" s="50">
        <f t="shared" si="0"/>
        <v>0.11702319602310873</v>
      </c>
    </row>
    <row r="19" spans="1:11" hidden="1" x14ac:dyDescent="0.25">
      <c r="A19" s="47">
        <v>1.2</v>
      </c>
      <c r="B19" s="48">
        <f t="shared" si="1"/>
        <v>0.11506967022170822</v>
      </c>
      <c r="C19" s="48">
        <f t="shared" si="0"/>
        <v>0.11313944644397722</v>
      </c>
      <c r="D19" s="48">
        <f t="shared" si="0"/>
        <v>0.11123243744783462</v>
      </c>
      <c r="E19" s="48">
        <f t="shared" si="0"/>
        <v>0.10934855242569186</v>
      </c>
      <c r="F19" s="48">
        <f t="shared" si="0"/>
        <v>0.10748769707458694</v>
      </c>
      <c r="G19" s="48">
        <f t="shared" si="0"/>
        <v>0.10564977366685524</v>
      </c>
      <c r="H19" s="49">
        <f t="shared" si="0"/>
        <v>0.10383468112130034</v>
      </c>
      <c r="I19" s="48">
        <f t="shared" si="0"/>
        <v>0.10204231507481909</v>
      </c>
      <c r="J19" s="48">
        <f t="shared" si="0"/>
        <v>0.10027256795444206</v>
      </c>
      <c r="K19" s="50">
        <f t="shared" si="0"/>
        <v>9.8525329049747867E-2</v>
      </c>
    </row>
    <row r="20" spans="1:11" hidden="1" x14ac:dyDescent="0.25">
      <c r="A20" s="47">
        <v>1.3</v>
      </c>
      <c r="B20" s="48">
        <f t="shared" si="1"/>
        <v>9.6800484585610302E-2</v>
      </c>
      <c r="C20" s="48">
        <f t="shared" si="0"/>
        <v>9.5097917795239018E-2</v>
      </c>
      <c r="D20" s="48">
        <f t="shared" si="0"/>
        <v>9.3417508993471787E-2</v>
      </c>
      <c r="E20" s="48">
        <f t="shared" si="0"/>
        <v>9.1759135650280821E-2</v>
      </c>
      <c r="F20" s="48">
        <f t="shared" si="0"/>
        <v>9.0122672464452491E-2</v>
      </c>
      <c r="G20" s="48">
        <f t="shared" si="0"/>
        <v>8.8507991437401956E-2</v>
      </c>
      <c r="H20" s="49">
        <f t="shared" si="0"/>
        <v>8.6914961947085034E-2</v>
      </c>
      <c r="I20" s="48">
        <f t="shared" si="0"/>
        <v>8.5343450821966926E-2</v>
      </c>
      <c r="J20" s="48">
        <f t="shared" si="0"/>
        <v>8.3793322415014249E-2</v>
      </c>
      <c r="K20" s="50">
        <f t="shared" si="0"/>
        <v>8.2264438677668861E-2</v>
      </c>
    </row>
    <row r="21" spans="1:11" hidden="1" x14ac:dyDescent="0.25">
      <c r="A21" s="47">
        <v>1.4</v>
      </c>
      <c r="B21" s="48">
        <f t="shared" si="1"/>
        <v>8.0756659233771066E-2</v>
      </c>
      <c r="C21" s="48">
        <f t="shared" si="0"/>
        <v>7.9269841453392442E-2</v>
      </c>
      <c r="D21" s="48">
        <f t="shared" si="0"/>
        <v>7.780384052654632E-2</v>
      </c>
      <c r="E21" s="48">
        <f t="shared" si="0"/>
        <v>7.6358509536739172E-2</v>
      </c>
      <c r="F21" s="48">
        <f t="shared" si="0"/>
        <v>7.4933699534327047E-2</v>
      </c>
      <c r="G21" s="48">
        <f t="shared" si="0"/>
        <v>7.3529259609648401E-2</v>
      </c>
      <c r="H21" s="49">
        <f t="shared" si="0"/>
        <v>7.2145036965893805E-2</v>
      </c>
      <c r="I21" s="48">
        <f t="shared" si="0"/>
        <v>7.078087699168556E-2</v>
      </c>
      <c r="J21" s="48">
        <f t="shared" si="0"/>
        <v>6.9436623333331671E-2</v>
      </c>
      <c r="K21" s="50">
        <f t="shared" si="0"/>
        <v>6.8112117966725449E-2</v>
      </c>
    </row>
    <row r="22" spans="1:11" x14ac:dyDescent="0.25">
      <c r="A22" s="47">
        <v>1.5</v>
      </c>
      <c r="B22" s="48">
        <f t="shared" si="1"/>
        <v>6.6807201268858085E-2</v>
      </c>
      <c r="C22" s="48">
        <f t="shared" si="0"/>
        <v>6.5521712088916439E-2</v>
      </c>
      <c r="D22" s="48">
        <f t="shared" si="0"/>
        <v>6.4255487818935753E-2</v>
      </c>
      <c r="E22" s="48">
        <f t="shared" si="0"/>
        <v>6.3008364463978395E-2</v>
      </c>
      <c r="F22" s="48">
        <f t="shared" si="0"/>
        <v>6.1780176711811907E-2</v>
      </c>
      <c r="G22" s="48">
        <f t="shared" si="0"/>
        <v>6.0570758002059022E-2</v>
      </c>
      <c r="H22" s="49">
        <f t="shared" si="0"/>
        <v>5.9379940594793013E-2</v>
      </c>
      <c r="I22" s="48">
        <f t="shared" si="0"/>
        <v>5.8207555638553066E-2</v>
      </c>
      <c r="J22" s="48">
        <f t="shared" si="0"/>
        <v>5.7053433237754136E-2</v>
      </c>
      <c r="K22" s="50">
        <f t="shared" si="0"/>
        <v>5.5917402519469417E-2</v>
      </c>
    </row>
    <row r="23" spans="1:11" x14ac:dyDescent="0.25">
      <c r="A23" s="47">
        <v>1.6</v>
      </c>
      <c r="B23" s="48">
        <f t="shared" si="1"/>
        <v>5.4799291699557995E-2</v>
      </c>
      <c r="C23" s="48">
        <f t="shared" si="1"/>
        <v>5.3698928148119718E-2</v>
      </c>
      <c r="D23" s="48">
        <f t="shared" si="1"/>
        <v>5.2616138454252059E-2</v>
      </c>
      <c r="E23" s="48">
        <f t="shared" si="1"/>
        <v>5.1550748490089338E-2</v>
      </c>
      <c r="F23" s="48">
        <f t="shared" si="1"/>
        <v>5.0502583474103746E-2</v>
      </c>
      <c r="G23" s="48">
        <f t="shared" si="1"/>
        <v>4.9471468033648103E-2</v>
      </c>
      <c r="H23" s="49">
        <f t="shared" si="1"/>
        <v>4.8457226266722775E-2</v>
      </c>
      <c r="I23" s="48">
        <f t="shared" si="1"/>
        <v>4.7459681802947351E-2</v>
      </c>
      <c r="J23" s="48">
        <f t="shared" si="1"/>
        <v>4.6478657863719963E-2</v>
      </c>
      <c r="K23" s="50">
        <f t="shared" si="1"/>
        <v>4.5513977321549826E-2</v>
      </c>
    </row>
    <row r="24" spans="1:11" x14ac:dyDescent="0.25">
      <c r="A24" s="47">
        <v>1.7</v>
      </c>
      <c r="B24" s="48">
        <f t="shared" si="1"/>
        <v>4.4565462758543006E-2</v>
      </c>
      <c r="C24" s="48">
        <f t="shared" si="1"/>
        <v>4.3632936524031884E-2</v>
      </c>
      <c r="D24" s="48">
        <f t="shared" si="1"/>
        <v>4.2716220791328863E-2</v>
      </c>
      <c r="E24" s="48">
        <f t="shared" si="1"/>
        <v>4.1815137613594899E-2</v>
      </c>
      <c r="F24" s="48">
        <f t="shared" si="1"/>
        <v>4.0929508978807316E-2</v>
      </c>
      <c r="G24" s="48">
        <f t="shared" si="1"/>
        <v>4.0059156863817114E-2</v>
      </c>
      <c r="H24" s="49">
        <f t="shared" si="1"/>
        <v>3.9203903287482689E-2</v>
      </c>
      <c r="I24" s="48">
        <f t="shared" si="1"/>
        <v>3.8363570362871191E-2</v>
      </c>
      <c r="J24" s="48">
        <f t="shared" si="1"/>
        <v>3.7537980348516742E-2</v>
      </c>
      <c r="K24" s="50">
        <f t="shared" si="1"/>
        <v>3.6726955698726305E-2</v>
      </c>
    </row>
    <row r="25" spans="1:11" x14ac:dyDescent="0.25">
      <c r="A25" s="47">
        <v>1.8</v>
      </c>
      <c r="B25" s="48">
        <f t="shared" si="1"/>
        <v>3.5930319112925768E-2</v>
      </c>
      <c r="C25" s="48">
        <f t="shared" si="1"/>
        <v>3.5147893584038803E-2</v>
      </c>
      <c r="D25" s="48">
        <f t="shared" si="1"/>
        <v>3.4379502445889942E-2</v>
      </c>
      <c r="E25" s="48">
        <f t="shared" si="1"/>
        <v>3.3624969419628337E-2</v>
      </c>
      <c r="F25" s="48">
        <f t="shared" si="1"/>
        <v>3.2884118659163852E-2</v>
      </c>
      <c r="G25" s="48">
        <f t="shared" si="1"/>
        <v>3.2156774795613741E-2</v>
      </c>
      <c r="H25" s="49">
        <f t="shared" si="1"/>
        <v>3.1442762980752659E-2</v>
      </c>
      <c r="I25" s="48">
        <f t="shared" si="1"/>
        <v>3.0741908929465933E-2</v>
      </c>
      <c r="J25" s="48">
        <f t="shared" si="1"/>
        <v>3.0054038961199736E-2</v>
      </c>
      <c r="K25" s="50">
        <f t="shared" si="1"/>
        <v>2.9378980040409397E-2</v>
      </c>
    </row>
    <row r="26" spans="1:11" x14ac:dyDescent="0.25">
      <c r="A26" s="51">
        <v>1.9</v>
      </c>
      <c r="B26" s="49">
        <f t="shared" si="1"/>
        <v>2.8716559816001852E-2</v>
      </c>
      <c r="C26" s="49">
        <f t="shared" si="1"/>
        <v>2.8066606659772564E-2</v>
      </c>
      <c r="D26" s="49">
        <f t="shared" si="1"/>
        <v>2.7428949703836802E-2</v>
      </c>
      <c r="E26" s="49">
        <f t="shared" si="1"/>
        <v>2.6803418877054952E-2</v>
      </c>
      <c r="F26" s="49">
        <f t="shared" si="1"/>
        <v>2.6189844940452733E-2</v>
      </c>
      <c r="G26" s="49">
        <f t="shared" si="1"/>
        <v>2.5588059521638562E-2</v>
      </c>
      <c r="H26" s="49">
        <f t="shared" si="1"/>
        <v>2.4997895148220484E-2</v>
      </c>
      <c r="I26" s="48">
        <f t="shared" si="1"/>
        <v>2.4419185280222577E-2</v>
      </c>
      <c r="J26" s="48">
        <f t="shared" si="1"/>
        <v>2.3851764341508486E-2</v>
      </c>
      <c r="K26" s="50">
        <f t="shared" si="1"/>
        <v>2.3295467750211851E-2</v>
      </c>
    </row>
    <row r="27" spans="1:11" x14ac:dyDescent="0.25">
      <c r="A27" s="47">
        <v>2</v>
      </c>
      <c r="B27" s="48">
        <f t="shared" si="1"/>
        <v>2.2750131948179209E-2</v>
      </c>
      <c r="C27" s="48">
        <f t="shared" si="1"/>
        <v>2.221559442943144E-2</v>
      </c>
      <c r="D27" s="48">
        <f t="shared" si="1"/>
        <v>2.1691693767646791E-2</v>
      </c>
      <c r="E27" s="48">
        <f t="shared" si="1"/>
        <v>2.1178269642672221E-2</v>
      </c>
      <c r="F27" s="48">
        <f t="shared" si="1"/>
        <v>2.0675162866070074E-2</v>
      </c>
      <c r="G27" s="48">
        <f t="shared" si="1"/>
        <v>2.0182215405704418E-2</v>
      </c>
      <c r="H27" s="48">
        <f t="shared" si="1"/>
        <v>1.9699270409376912E-2</v>
      </c>
      <c r="I27" s="48">
        <f t="shared" si="1"/>
        <v>1.9226172227517324E-2</v>
      </c>
      <c r="J27" s="48">
        <f t="shared" si="1"/>
        <v>1.8762766434937794E-2</v>
      </c>
      <c r="K27" s="50">
        <f t="shared" si="1"/>
        <v>1.8308899851658955E-2</v>
      </c>
    </row>
    <row r="28" spans="1:11" x14ac:dyDescent="0.25">
      <c r="A28" s="47">
        <v>2.1</v>
      </c>
      <c r="B28" s="48">
        <f t="shared" si="1"/>
        <v>1.7864420562816563E-2</v>
      </c>
      <c r="C28" s="48">
        <f t="shared" si="1"/>
        <v>1.7429177937657081E-2</v>
      </c>
      <c r="D28" s="48">
        <f t="shared" si="1"/>
        <v>1.700302264763276E-2</v>
      </c>
      <c r="E28" s="48">
        <f t="shared" si="1"/>
        <v>1.6585806683604987E-2</v>
      </c>
      <c r="F28" s="48">
        <f t="shared" si="1"/>
        <v>1.6177383372166121E-2</v>
      </c>
      <c r="G28" s="48">
        <f t="shared" si="1"/>
        <v>1.5777607391090465E-2</v>
      </c>
      <c r="H28" s="48">
        <f t="shared" si="1"/>
        <v>1.5386334783925482E-2</v>
      </c>
      <c r="I28" s="48">
        <f t="shared" si="1"/>
        <v>1.500342297373225E-2</v>
      </c>
      <c r="J28" s="48">
        <f t="shared" si="1"/>
        <v>1.4628730775989252E-2</v>
      </c>
      <c r="K28" s="50">
        <f t="shared" si="1"/>
        <v>1.4262118410668823E-2</v>
      </c>
    </row>
    <row r="29" spans="1:11" hidden="1" x14ac:dyDescent="0.25">
      <c r="A29" s="47">
        <v>2.2000000000000002</v>
      </c>
      <c r="B29" s="48">
        <f t="shared" si="1"/>
        <v>1.390344751349859E-2</v>
      </c>
      <c r="C29" s="48">
        <f t="shared" si="1"/>
        <v>1.3552581146419995E-2</v>
      </c>
      <c r="D29" s="48">
        <f t="shared" si="1"/>
        <v>1.3209383807256225E-2</v>
      </c>
      <c r="E29" s="48">
        <f t="shared" si="1"/>
        <v>1.2873721438601993E-2</v>
      </c>
      <c r="F29" s="48">
        <f t="shared" si="1"/>
        <v>1.2545461435946592E-2</v>
      </c>
      <c r="G29" s="48">
        <f t="shared" si="1"/>
        <v>1.2224472655044671E-2</v>
      </c>
      <c r="H29" s="48">
        <f t="shared" si="1"/>
        <v>1.1910625418547038E-2</v>
      </c>
      <c r="I29" s="48">
        <f t="shared" si="1"/>
        <v>1.1603791521903495E-2</v>
      </c>
      <c r="J29" s="48">
        <f t="shared" si="1"/>
        <v>1.1303844238552796E-2</v>
      </c>
      <c r="K29" s="50">
        <f t="shared" si="1"/>
        <v>1.1010658324411393E-2</v>
      </c>
    </row>
    <row r="30" spans="1:11" hidden="1" x14ac:dyDescent="0.25">
      <c r="A30" s="47">
        <v>2.2999999999999998</v>
      </c>
      <c r="B30" s="48">
        <f t="shared" si="1"/>
        <v>1.0724110021675837E-2</v>
      </c>
      <c r="C30" s="48">
        <f t="shared" si="1"/>
        <v>1.0444077061951051E-2</v>
      </c>
      <c r="D30" s="48">
        <f t="shared" si="1"/>
        <v>1.0170438668719695E-2</v>
      </c>
      <c r="E30" s="48">
        <f t="shared" si="1"/>
        <v>9.9030755591642539E-3</v>
      </c>
      <c r="F30" s="48">
        <f t="shared" si="1"/>
        <v>9.6418699453583168E-3</v>
      </c>
      <c r="G30" s="48">
        <f t="shared" si="1"/>
        <v>9.3867055348385575E-3</v>
      </c>
      <c r="H30" s="48">
        <f t="shared" si="1"/>
        <v>9.1374675305726516E-3</v>
      </c>
      <c r="I30" s="48">
        <f t="shared" si="1"/>
        <v>8.8940426303367737E-3</v>
      </c>
      <c r="J30" s="48">
        <f t="shared" si="1"/>
        <v>8.6563190255165567E-3</v>
      </c>
      <c r="K30" s="50">
        <f t="shared" si="1"/>
        <v>8.4241863993457233E-3</v>
      </c>
    </row>
    <row r="31" spans="1:11" hidden="1" x14ac:dyDescent="0.25">
      <c r="A31" s="47">
        <v>2.4</v>
      </c>
      <c r="B31" s="48">
        <f t="shared" si="1"/>
        <v>8.1975359245961554E-3</v>
      </c>
      <c r="C31" s="48">
        <f t="shared" si="1"/>
        <v>7.9762602607337252E-3</v>
      </c>
      <c r="D31" s="48">
        <f t="shared" si="1"/>
        <v>7.760253550553653E-3</v>
      </c>
      <c r="E31" s="48">
        <f t="shared" si="1"/>
        <v>7.5494114163091597E-3</v>
      </c>
      <c r="F31" s="48">
        <f t="shared" si="1"/>
        <v>7.3436309553482904E-3</v>
      </c>
      <c r="G31" s="48">
        <f t="shared" si="1"/>
        <v>7.1428107352714543E-3</v>
      </c>
      <c r="H31" s="48">
        <f t="shared" si="1"/>
        <v>6.9468507886243369E-3</v>
      </c>
      <c r="I31" s="48">
        <f t="shared" si="1"/>
        <v>6.7556526071406164E-3</v>
      </c>
      <c r="J31" s="48">
        <f t="shared" si="1"/>
        <v>6.5691191355468082E-3</v>
      </c>
      <c r="K31" s="50">
        <f t="shared" si="1"/>
        <v>6.3871547649432259E-3</v>
      </c>
    </row>
    <row r="32" spans="1:11" hidden="1" x14ac:dyDescent="0.25">
      <c r="A32" s="47">
        <v>2.5</v>
      </c>
      <c r="B32" s="48">
        <f t="shared" si="1"/>
        <v>6.2096653257761592E-3</v>
      </c>
      <c r="C32" s="48">
        <f t="shared" si="1"/>
        <v>6.0365580804127017E-3</v>
      </c>
      <c r="D32" s="48">
        <f t="shared" si="1"/>
        <v>5.8677417153325528E-3</v>
      </c>
      <c r="E32" s="48">
        <f t="shared" si="1"/>
        <v>5.7031263329506698E-3</v>
      </c>
      <c r="F32" s="48">
        <f t="shared" si="1"/>
        <v>5.5426234430826504E-3</v>
      </c>
      <c r="G32" s="48">
        <f t="shared" si="1"/>
        <v>5.3861459540667234E-3</v>
      </c>
      <c r="H32" s="48">
        <f t="shared" si="1"/>
        <v>5.2336081635557807E-3</v>
      </c>
      <c r="I32" s="48">
        <f t="shared" si="1"/>
        <v>5.0849257489909983E-3</v>
      </c>
      <c r="J32" s="48">
        <f t="shared" si="1"/>
        <v>4.9400157577705883E-3</v>
      </c>
      <c r="K32" s="50">
        <f t="shared" si="1"/>
        <v>4.7987965971262314E-3</v>
      </c>
    </row>
    <row r="33" spans="1:11" hidden="1" x14ac:dyDescent="0.25">
      <c r="A33" s="47">
        <v>2.6</v>
      </c>
      <c r="B33" s="48">
        <f t="shared" si="1"/>
        <v>4.661188023718732E-3</v>
      </c>
      <c r="C33" s="48">
        <f t="shared" si="1"/>
        <v>4.5271111329673319E-3</v>
      </c>
      <c r="D33" s="48">
        <f t="shared" si="1"/>
        <v>4.3964883481213413E-3</v>
      </c>
      <c r="E33" s="48">
        <f t="shared" si="1"/>
        <v>4.2692434090892961E-3</v>
      </c>
      <c r="F33" s="48">
        <f t="shared" si="1"/>
        <v>4.14530136103608E-3</v>
      </c>
      <c r="G33" s="48">
        <f t="shared" si="1"/>
        <v>4.0245885427583339E-3</v>
      </c>
      <c r="H33" s="48">
        <f t="shared" si="1"/>
        <v>3.907032574852809E-3</v>
      </c>
      <c r="I33" s="48">
        <f t="shared" si="1"/>
        <v>3.7925623476854353E-3</v>
      </c>
      <c r="J33" s="48">
        <f t="shared" si="1"/>
        <v>3.6811080091749826E-3</v>
      </c>
      <c r="K33" s="50">
        <f t="shared" si="1"/>
        <v>3.5726009523997515E-3</v>
      </c>
    </row>
    <row r="34" spans="1:11" hidden="1" x14ac:dyDescent="0.25">
      <c r="A34" s="47">
        <v>2.7</v>
      </c>
      <c r="B34" s="48">
        <f t="shared" si="1"/>
        <v>3.4669738030406183E-3</v>
      </c>
      <c r="C34" s="48">
        <f t="shared" si="1"/>
        <v>3.3641604066692032E-3</v>
      </c>
      <c r="D34" s="48">
        <f t="shared" si="1"/>
        <v>3.2640958158912659E-3</v>
      </c>
      <c r="E34" s="48">
        <f t="shared" si="1"/>
        <v>3.1667162773577617E-3</v>
      </c>
      <c r="F34" s="48">
        <f t="shared" si="1"/>
        <v>3.0719592186504441E-3</v>
      </c>
      <c r="G34" s="48">
        <f t="shared" si="1"/>
        <v>2.9797632350545555E-3</v>
      </c>
      <c r="H34" s="48">
        <f t="shared" si="1"/>
        <v>2.8900680762261599E-3</v>
      </c>
      <c r="I34" s="48">
        <f t="shared" si="1"/>
        <v>2.8028146327649939E-3</v>
      </c>
      <c r="J34" s="48">
        <f t="shared" si="1"/>
        <v>2.7179449227012764E-3</v>
      </c>
      <c r="K34" s="50">
        <f t="shared" si="1"/>
        <v>2.6354020779049137E-3</v>
      </c>
    </row>
    <row r="35" spans="1:11" hidden="1" x14ac:dyDescent="0.25">
      <c r="A35" s="47">
        <v>2.8</v>
      </c>
      <c r="B35" s="48">
        <f t="shared" si="1"/>
        <v>2.5551303304279793E-3</v>
      </c>
      <c r="C35" s="48">
        <f t="shared" si="1"/>
        <v>2.4770749987859109E-3</v>
      </c>
      <c r="D35" s="48">
        <f t="shared" si="1"/>
        <v>2.4011824741893006E-3</v>
      </c>
      <c r="E35" s="48">
        <f t="shared" si="1"/>
        <v>2.3274002067315003E-3</v>
      </c>
      <c r="F35" s="48">
        <f t="shared" si="1"/>
        <v>2.2556766915423632E-3</v>
      </c>
      <c r="G35" s="48">
        <f t="shared" si="1"/>
        <v>2.1859614549132322E-3</v>
      </c>
      <c r="H35" s="48">
        <f t="shared" si="1"/>
        <v>2.1182050404046082E-3</v>
      </c>
      <c r="I35" s="48">
        <f t="shared" si="1"/>
        <v>2.0523589949397181E-3</v>
      </c>
      <c r="J35" s="48">
        <f t="shared" si="1"/>
        <v>1.9883758548943087E-3</v>
      </c>
      <c r="K35" s="50">
        <f t="shared" si="1"/>
        <v>1.9262091321878838E-3</v>
      </c>
    </row>
    <row r="36" spans="1:11" hidden="1" x14ac:dyDescent="0.25">
      <c r="A36" s="47">
        <v>2.9</v>
      </c>
      <c r="B36" s="48">
        <f t="shared" si="1"/>
        <v>1.8658133003840449E-3</v>
      </c>
      <c r="C36" s="48">
        <f t="shared" si="1"/>
        <v>1.8071437808064861E-3</v>
      </c>
      <c r="D36" s="48">
        <f t="shared" si="1"/>
        <v>1.7501569286760832E-3</v>
      </c>
      <c r="E36" s="48">
        <f t="shared" si="1"/>
        <v>1.694810019277293E-3</v>
      </c>
      <c r="F36" s="48">
        <f t="shared" si="1"/>
        <v>1.6410612341569708E-3</v>
      </c>
      <c r="G36" s="48">
        <f t="shared" si="1"/>
        <v>1.5888696473648212E-3</v>
      </c>
      <c r="H36" s="48">
        <f t="shared" si="1"/>
        <v>1.538195211738036E-3</v>
      </c>
      <c r="I36" s="48">
        <f t="shared" si="1"/>
        <v>1.4889987452374465E-3</v>
      </c>
      <c r="J36" s="48">
        <f t="shared" si="1"/>
        <v>1.4412419173399638E-3</v>
      </c>
      <c r="K36" s="50">
        <f t="shared" si="1"/>
        <v>1.3948872354923036E-3</v>
      </c>
    </row>
    <row r="37" spans="1:11" hidden="1" x14ac:dyDescent="0.25">
      <c r="A37" s="47">
        <v>3</v>
      </c>
      <c r="B37" s="48">
        <f t="shared" si="1"/>
        <v>1.3498980316301035E-3</v>
      </c>
      <c r="C37" s="48">
        <f t="shared" si="1"/>
        <v>1.3062384487694256E-3</v>
      </c>
      <c r="D37" s="48">
        <f t="shared" si="1"/>
        <v>1.2638734276723129E-3</v>
      </c>
      <c r="E37" s="48">
        <f t="shared" si="1"/>
        <v>1.2227686935922799E-3</v>
      </c>
      <c r="F37" s="48">
        <f t="shared" si="1"/>
        <v>1.1828907431044033E-3</v>
      </c>
      <c r="G37" s="48">
        <f t="shared" si="1"/>
        <v>1.1442068310226761E-3</v>
      </c>
      <c r="H37" s="48">
        <f t="shared" si="1"/>
        <v>1.1066849574092874E-3</v>
      </c>
      <c r="I37" s="48">
        <f t="shared" si="1"/>
        <v>1.0702938546789387E-3</v>
      </c>
      <c r="J37" s="48">
        <f t="shared" si="1"/>
        <v>1.0350029748028566E-3</v>
      </c>
      <c r="K37" s="50">
        <f t="shared" si="1"/>
        <v>1.0007824766140594E-3</v>
      </c>
    </row>
    <row r="38" spans="1:11" hidden="1" x14ac:dyDescent="0.25">
      <c r="A38" s="47">
        <v>3.1</v>
      </c>
      <c r="B38" s="48">
        <f t="shared" si="1"/>
        <v>9.6760321321831544E-4</v>
      </c>
      <c r="C38" s="48">
        <f t="shared" si="1"/>
        <v>9.3543671951412666E-4</v>
      </c>
      <c r="D38" s="48">
        <f t="shared" si="1"/>
        <v>9.042551998222903E-4</v>
      </c>
      <c r="E38" s="48">
        <f t="shared" si="1"/>
        <v>8.7403151563159032E-4</v>
      </c>
      <c r="F38" s="48">
        <f t="shared" si="1"/>
        <v>8.447391734586196E-4</v>
      </c>
      <c r="G38" s="48">
        <f t="shared" si="1"/>
        <v>8.1635231282861653E-4</v>
      </c>
      <c r="H38" s="48">
        <f t="shared" si="1"/>
        <v>7.8884569437553953E-4</v>
      </c>
      <c r="I38" s="48">
        <f t="shared" si="1"/>
        <v>7.6219468806726365E-4</v>
      </c>
      <c r="J38" s="48">
        <f t="shared" si="1"/>
        <v>7.3637526155390098E-4</v>
      </c>
      <c r="K38" s="50">
        <f t="shared" si="1"/>
        <v>7.1136396864535101E-4</v>
      </c>
    </row>
    <row r="39" spans="1:11" hidden="1" x14ac:dyDescent="0.25">
      <c r="A39" s="47">
        <v>3.2</v>
      </c>
      <c r="B39" s="48">
        <f t="shared" si="1"/>
        <v>6.8713793791586042E-4</v>
      </c>
      <c r="C39" s="48">
        <f t="shared" si="1"/>
        <v>6.6367486143992238E-4</v>
      </c>
      <c r="D39" s="48">
        <f t="shared" si="1"/>
        <v>6.4095298366007025E-4</v>
      </c>
      <c r="E39" s="48">
        <f t="shared" si="1"/>
        <v>6.1895109038678786E-4</v>
      </c>
      <c r="F39" s="48">
        <f t="shared" si="1"/>
        <v>5.976484979344221E-4</v>
      </c>
      <c r="G39" s="48">
        <f t="shared" si="1"/>
        <v>5.7702504239076635E-4</v>
      </c>
      <c r="H39" s="48">
        <f t="shared" si="1"/>
        <v>5.5706106902464469E-4</v>
      </c>
      <c r="I39" s="48">
        <f t="shared" si="1"/>
        <v>5.377374218297204E-4</v>
      </c>
      <c r="J39" s="48">
        <f t="shared" si="1"/>
        <v>5.1903543320697132E-4</v>
      </c>
      <c r="K39" s="50">
        <f t="shared" si="1"/>
        <v>5.0093691378572114E-4</v>
      </c>
    </row>
    <row r="40" spans="1:11" hidden="1" x14ac:dyDescent="0.25">
      <c r="A40" s="47">
        <v>3.3</v>
      </c>
      <c r="B40" s="48">
        <f t="shared" si="1"/>
        <v>4.8342414238378151E-4</v>
      </c>
      <c r="C40" s="48">
        <f t="shared" si="1"/>
        <v>4.6647985610759335E-4</v>
      </c>
      <c r="D40" s="48">
        <f t="shared" si="1"/>
        <v>4.5008724059214522E-4</v>
      </c>
      <c r="E40" s="48">
        <f t="shared" si="1"/>
        <v>4.3422992038166797E-4</v>
      </c>
      <c r="F40" s="48">
        <f t="shared" si="1"/>
        <v>4.1889194945032848E-4</v>
      </c>
      <c r="G40" s="48">
        <f t="shared" si="1"/>
        <v>4.0405780186403284E-4</v>
      </c>
      <c r="H40" s="48">
        <f t="shared" si="1"/>
        <v>3.8971236258200648E-4</v>
      </c>
      <c r="I40" s="48">
        <f t="shared" si="1"/>
        <v>3.7584091840003886E-4</v>
      </c>
      <c r="J40" s="48">
        <f t="shared" si="1"/>
        <v>3.6242914903306112E-4</v>
      </c>
      <c r="K40" s="50">
        <f t="shared" si="1"/>
        <v>3.4946311833794486E-4</v>
      </c>
    </row>
    <row r="41" spans="1:11" hidden="1" x14ac:dyDescent="0.25">
      <c r="A41" s="47">
        <v>3.4</v>
      </c>
      <c r="B41" s="48">
        <f t="shared" si="1"/>
        <v>3.3692926567685522E-4</v>
      </c>
      <c r="C41" s="48">
        <f t="shared" si="1"/>
        <v>3.2481439741882667E-4</v>
      </c>
      <c r="D41" s="48">
        <f t="shared" si="1"/>
        <v>3.1310567858122695E-4</v>
      </c>
      <c r="E41" s="48">
        <f t="shared" si="1"/>
        <v>3.0179062460866657E-4</v>
      </c>
      <c r="F41" s="48">
        <f t="shared" si="1"/>
        <v>2.9085709329079723E-4</v>
      </c>
      <c r="G41" s="48">
        <f t="shared" si="1"/>
        <v>2.8029327681622362E-4</v>
      </c>
      <c r="H41" s="48">
        <f t="shared" si="1"/>
        <v>2.7008769396352772E-4</v>
      </c>
      <c r="I41" s="48">
        <f t="shared" si="1"/>
        <v>2.6022918242751825E-4</v>
      </c>
      <c r="J41" s="48">
        <f t="shared" si="1"/>
        <v>2.5070689128048329E-4</v>
      </c>
      <c r="K41" s="50">
        <f t="shared" si="1"/>
        <v>2.415102735678909E-4</v>
      </c>
    </row>
    <row r="42" spans="1:11" hidden="1" x14ac:dyDescent="0.25">
      <c r="A42" s="47">
        <v>3.5</v>
      </c>
      <c r="B42" s="48">
        <f t="shared" si="1"/>
        <v>2.3262907903554009E-4</v>
      </c>
      <c r="C42" s="48">
        <f t="shared" si="1"/>
        <v>2.2405334699104884E-4</v>
      </c>
      <c r="D42" s="48">
        <f t="shared" si="1"/>
        <v>2.1577339929468309E-4</v>
      </c>
      <c r="E42" s="48">
        <f t="shared" si="1"/>
        <v>2.0777983348063689E-4</v>
      </c>
      <c r="F42" s="48">
        <f t="shared" si="1"/>
        <v>2.0006351600732053E-4</v>
      </c>
      <c r="G42" s="48">
        <f t="shared" si="1"/>
        <v>1.9261557563565734E-4</v>
      </c>
      <c r="H42" s="48">
        <f t="shared" si="1"/>
        <v>1.8542739693327981E-4</v>
      </c>
      <c r="I42" s="48">
        <f t="shared" si="1"/>
        <v>1.78490613904847E-4</v>
      </c>
      <c r="J42" s="48">
        <f t="shared" si="1"/>
        <v>1.7179710374592982E-4</v>
      </c>
      <c r="K42" s="50">
        <f t="shared" si="1"/>
        <v>1.6533898072013109E-4</v>
      </c>
    </row>
    <row r="43" spans="1:11" hidden="1" x14ac:dyDescent="0.25">
      <c r="A43" s="47">
        <v>3.6</v>
      </c>
      <c r="B43" s="48">
        <f t="shared" si="1"/>
        <v>1.5910859015755285E-4</v>
      </c>
      <c r="C43" s="48">
        <f t="shared" si="1"/>
        <v>1.5309850257372304E-4</v>
      </c>
      <c r="D43" s="48">
        <f t="shared" si="1"/>
        <v>1.4730150790742691E-4</v>
      </c>
      <c r="E43" s="48">
        <f t="shared" si="1"/>
        <v>1.417106098757781E-4</v>
      </c>
      <c r="F43" s="48">
        <f t="shared" si="1"/>
        <v>1.3631902044575206E-4</v>
      </c>
      <c r="G43" s="48">
        <f t="shared" si="1"/>
        <v>1.311201544205165E-4</v>
      </c>
      <c r="H43" s="48">
        <f t="shared" si="1"/>
        <v>1.2610762413844956E-4</v>
      </c>
      <c r="I43" s="48">
        <f t="shared" si="1"/>
        <v>1.2127523428540066E-4</v>
      </c>
      <c r="J43" s="48">
        <f t="shared" si="1"/>
        <v>1.1661697681542016E-4</v>
      </c>
      <c r="K43" s="50">
        <f t="shared" si="1"/>
        <v>1.121270259822893E-4</v>
      </c>
    </row>
    <row r="44" spans="1:11" hidden="1" x14ac:dyDescent="0.25">
      <c r="A44" s="47">
        <v>3.7</v>
      </c>
      <c r="B44" s="48">
        <f t="shared" si="1"/>
        <v>1.0779973347740945E-4</v>
      </c>
      <c r="C44" s="48">
        <f t="shared" si="1"/>
        <v>1.0362962367405082E-4</v>
      </c>
      <c r="D44" s="48">
        <f t="shared" si="1"/>
        <v>9.9611388975962001E-5</v>
      </c>
      <c r="E44" s="48">
        <f t="shared" si="1"/>
        <v>9.5739885268897318E-5</v>
      </c>
      <c r="F44" s="48">
        <f t="shared" si="1"/>
        <v>9.2010127474062564E-5</v>
      </c>
      <c r="G44" s="48">
        <f t="shared" si="1"/>
        <v>8.841728520081471E-5</v>
      </c>
      <c r="H44" s="48">
        <f t="shared" si="1"/>
        <v>8.4956678497949412E-5</v>
      </c>
      <c r="I44" s="48">
        <f t="shared" si="1"/>
        <v>8.162377370268814E-5</v>
      </c>
      <c r="J44" s="48">
        <f t="shared" si="1"/>
        <v>7.8414179383590188E-5</v>
      </c>
      <c r="K44" s="50">
        <f t="shared" si="1"/>
        <v>7.53236423787218E-5</v>
      </c>
    </row>
    <row r="45" spans="1:11" hidden="1" x14ac:dyDescent="0.25">
      <c r="A45" s="47">
        <v>3.8</v>
      </c>
      <c r="B45" s="48">
        <f t="shared" si="1"/>
        <v>7.2348043925085648E-5</v>
      </c>
      <c r="C45" s="48">
        <f t="shared" si="1"/>
        <v>6.9483395879865739E-5</v>
      </c>
      <c r="D45" s="48">
        <f t="shared" si="1"/>
        <v>6.672583702971302E-5</v>
      </c>
      <c r="E45" s="48">
        <f t="shared" si="1"/>
        <v>6.4071629488848814E-5</v>
      </c>
      <c r="F45" s="48">
        <f t="shared" si="1"/>
        <v>6.1517155183210548E-5</v>
      </c>
      <c r="G45" s="48">
        <f t="shared" si="1"/>
        <v>5.905891241897443E-5</v>
      </c>
      <c r="H45" s="48">
        <f t="shared" si="1"/>
        <v>5.6693512534233825E-5</v>
      </c>
      <c r="I45" s="48">
        <f t="shared" si="1"/>
        <v>5.4417676633722323E-5</v>
      </c>
      <c r="J45" s="48">
        <f t="shared" si="1"/>
        <v>5.2228232401807517E-5</v>
      </c>
      <c r="K45" s="50">
        <f t="shared" si="1"/>
        <v>5.012211099619801E-5</v>
      </c>
    </row>
    <row r="46" spans="1:11" hidden="1" x14ac:dyDescent="0.25">
      <c r="A46" s="47">
        <v>3.9</v>
      </c>
      <c r="B46" s="48">
        <f t="shared" si="1"/>
        <v>4.8096344017589665E-5</v>
      </c>
      <c r="C46" s="48">
        <f t="shared" si="1"/>
        <v>4.6148060556250314E-5</v>
      </c>
      <c r="D46" s="48">
        <f t="shared" si="1"/>
        <v>4.4274484312101237E-5</v>
      </c>
      <c r="E46" s="48">
        <f t="shared" si="1"/>
        <v>4.2472930788739482E-5</v>
      </c>
      <c r="F46" s="48">
        <f t="shared" si="1"/>
        <v>4.0740804558514476E-5</v>
      </c>
      <c r="G46" s="48">
        <f t="shared" si="1"/>
        <v>3.9075596597770712E-5</v>
      </c>
      <c r="H46" s="48">
        <f t="shared" si="1"/>
        <v>3.74748816910353E-5</v>
      </c>
      <c r="I46" s="48">
        <f t="shared" si="1"/>
        <v>3.5936315902818095E-5</v>
      </c>
      <c r="J46" s="48">
        <f t="shared" si="1"/>
        <v>3.4457634115026003E-5</v>
      </c>
      <c r="K46" s="50">
        <f t="shared" si="1"/>
        <v>3.3036647629436366E-5</v>
      </c>
    </row>
    <row r="47" spans="1:11" hidden="1" x14ac:dyDescent="0.25">
      <c r="A47" s="47">
        <v>4</v>
      </c>
      <c r="B47" s="48">
        <f t="shared" si="1"/>
        <v>3.1671241833119979E-5</v>
      </c>
      <c r="C47" s="48">
        <f t="shared" si="1"/>
        <v>3.0359373926591715E-5</v>
      </c>
      <c r="D47" s="48">
        <f t="shared" ref="C47:K48" si="2">1-_xlfn.NORM.S.DIST($A47+D$6,TRUE)</f>
        <v>2.90990707119132E-5</v>
      </c>
      <c r="E47" s="48">
        <f t="shared" si="2"/>
        <v>2.7888426440525471E-5</v>
      </c>
      <c r="F47" s="48">
        <f t="shared" si="2"/>
        <v>2.6725600719479381E-5</v>
      </c>
      <c r="G47" s="48">
        <f t="shared" si="2"/>
        <v>2.5608816474065321E-5</v>
      </c>
      <c r="H47" s="48">
        <f t="shared" si="2"/>
        <v>2.4536357966398192E-5</v>
      </c>
      <c r="I47" s="48">
        <f t="shared" si="2"/>
        <v>2.3506568868625344E-5</v>
      </c>
      <c r="J47" s="48">
        <f t="shared" si="2"/>
        <v>2.2517850388537042E-5</v>
      </c>
      <c r="K47" s="50">
        <f t="shared" si="2"/>
        <v>2.1568659448134575E-5</v>
      </c>
    </row>
    <row r="48" spans="1:11" ht="15.75" hidden="1" thickBot="1" x14ac:dyDescent="0.3">
      <c r="A48" s="52">
        <v>4.0999999999999996</v>
      </c>
      <c r="B48" s="48">
        <f t="shared" ref="B48" si="3">1-_xlfn.NORM.S.DIST($A48+B$6,TRUE)</f>
        <v>2.0657506912491463E-5</v>
      </c>
      <c r="C48" s="48">
        <f t="shared" si="2"/>
        <v>1.9782955868241636E-5</v>
      </c>
      <c r="D48" s="48">
        <f t="shared" si="2"/>
        <v>1.8943619950584356E-5</v>
      </c>
      <c r="E48" s="48">
        <f t="shared" si="2"/>
        <v>1.8138161718139756E-5</v>
      </c>
      <c r="F48" s="48">
        <f t="shared" si="2"/>
        <v>1.7365291073656586E-5</v>
      </c>
      <c r="G48" s="48">
        <f t="shared" si="2"/>
        <v>1.6623763729683994E-5</v>
      </c>
      <c r="H48" s="48">
        <f t="shared" si="2"/>
        <v>1.5912379719096315E-5</v>
      </c>
      <c r="I48" s="48">
        <f t="shared" si="2"/>
        <v>1.5229981948028382E-5</v>
      </c>
      <c r="J48" s="48">
        <f t="shared" si="2"/>
        <v>1.4575454790888287E-5</v>
      </c>
      <c r="K48" s="50">
        <f t="shared" si="2"/>
        <v>1.3947722726892486E-5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C8BB-884F-4F12-8AE3-0F076D3DAB19}">
  <dimension ref="A1:E40"/>
  <sheetViews>
    <sheetView workbookViewId="0">
      <selection activeCell="A2" sqref="A2"/>
    </sheetView>
  </sheetViews>
  <sheetFormatPr defaultColWidth="9.140625" defaultRowHeight="15" x14ac:dyDescent="0.25"/>
  <cols>
    <col min="1" max="1" width="13.28515625" style="7" customWidth="1"/>
    <col min="2" max="2" width="36.42578125" style="6" customWidth="1"/>
    <col min="3" max="3" width="25.7109375" style="6" customWidth="1"/>
    <col min="4" max="4" width="18.85546875" style="7" customWidth="1"/>
    <col min="5" max="5" width="49.42578125" style="7" customWidth="1"/>
    <col min="6" max="16384" width="9.140625" style="7"/>
  </cols>
  <sheetData>
    <row r="1" spans="1:5" x14ac:dyDescent="0.25">
      <c r="A1" s="7" t="s">
        <v>160</v>
      </c>
    </row>
    <row r="2" spans="1:5" x14ac:dyDescent="0.25">
      <c r="A2" s="4"/>
    </row>
    <row r="3" spans="1:5" x14ac:dyDescent="0.25">
      <c r="C3" s="55" t="s">
        <v>99</v>
      </c>
      <c r="D3" s="55" t="s">
        <v>98</v>
      </c>
    </row>
    <row r="4" spans="1:5" ht="26.25" customHeight="1" x14ac:dyDescent="0.25">
      <c r="B4" s="68" t="s">
        <v>115</v>
      </c>
      <c r="C4" s="82">
        <v>456</v>
      </c>
      <c r="D4" s="82">
        <v>345</v>
      </c>
    </row>
    <row r="5" spans="1:5" x14ac:dyDescent="0.25">
      <c r="B5" s="68" t="s">
        <v>114</v>
      </c>
      <c r="C5" s="82">
        <v>243</v>
      </c>
      <c r="D5" s="82">
        <v>212</v>
      </c>
    </row>
    <row r="7" spans="1:5" x14ac:dyDescent="0.25">
      <c r="B7" s="10" t="s">
        <v>42</v>
      </c>
      <c r="C7" s="11"/>
      <c r="D7" s="11"/>
      <c r="E7" s="11"/>
    </row>
    <row r="8" spans="1:5" ht="18" x14ac:dyDescent="0.35">
      <c r="B8" s="11"/>
      <c r="C8" s="11" t="s">
        <v>184</v>
      </c>
      <c r="D8" s="11"/>
      <c r="E8" s="11"/>
    </row>
    <row r="9" spans="1:5" ht="18" x14ac:dyDescent="0.35">
      <c r="B9" s="11"/>
      <c r="C9" s="11" t="s">
        <v>185</v>
      </c>
      <c r="D9" s="11"/>
      <c r="E9" s="11"/>
    </row>
    <row r="10" spans="1:5" x14ac:dyDescent="0.25">
      <c r="B10" s="7"/>
      <c r="C10" s="7"/>
    </row>
    <row r="11" spans="1:5" x14ac:dyDescent="0.25">
      <c r="B11" s="15" t="s">
        <v>43</v>
      </c>
      <c r="C11" s="16"/>
      <c r="D11" s="16"/>
      <c r="E11" s="16"/>
    </row>
    <row r="12" spans="1:5" x14ac:dyDescent="0.25">
      <c r="B12" s="70"/>
      <c r="C12" s="16" t="s">
        <v>5</v>
      </c>
      <c r="D12" s="16"/>
      <c r="E12" s="16"/>
    </row>
    <row r="13" spans="1:5" x14ac:dyDescent="0.25">
      <c r="B13" s="70"/>
      <c r="C13" s="71" t="s">
        <v>36</v>
      </c>
      <c r="D13" s="16"/>
      <c r="E13" s="16"/>
    </row>
    <row r="14" spans="1:5" x14ac:dyDescent="0.25">
      <c r="B14" s="70"/>
      <c r="C14" s="71" t="s">
        <v>37</v>
      </c>
      <c r="D14" s="16"/>
      <c r="E14" s="16"/>
    </row>
    <row r="16" spans="1:5" x14ac:dyDescent="0.25">
      <c r="B16" s="19" t="s">
        <v>44</v>
      </c>
      <c r="C16" s="72"/>
      <c r="D16" s="20"/>
      <c r="E16" s="20"/>
    </row>
    <row r="17" spans="2:5" x14ac:dyDescent="0.25">
      <c r="B17" s="19"/>
      <c r="C17" s="73" t="s">
        <v>186</v>
      </c>
      <c r="D17" s="20">
        <f>0.05</f>
        <v>0.05</v>
      </c>
      <c r="E17" s="20"/>
    </row>
    <row r="18" spans="2:5" x14ac:dyDescent="0.25">
      <c r="C18" s="7"/>
    </row>
    <row r="19" spans="2:5" x14ac:dyDescent="0.25">
      <c r="B19" s="27" t="s">
        <v>45</v>
      </c>
      <c r="C19" s="23"/>
      <c r="D19" s="23"/>
      <c r="E19" s="23"/>
    </row>
    <row r="20" spans="2:5" ht="18" x14ac:dyDescent="0.35">
      <c r="B20" s="74"/>
      <c r="C20" s="24" t="s">
        <v>164</v>
      </c>
      <c r="D20" s="28">
        <f>C4</f>
        <v>456</v>
      </c>
      <c r="E20" s="29" t="s">
        <v>38</v>
      </c>
    </row>
    <row r="21" spans="2:5" ht="18" x14ac:dyDescent="0.35">
      <c r="B21" s="23"/>
      <c r="C21" s="24" t="s">
        <v>166</v>
      </c>
      <c r="D21" s="28">
        <f>D4</f>
        <v>345</v>
      </c>
      <c r="E21" s="29" t="s">
        <v>39</v>
      </c>
    </row>
    <row r="22" spans="2:5" ht="18" x14ac:dyDescent="0.35">
      <c r="B22" s="23"/>
      <c r="C22" s="24" t="s">
        <v>187</v>
      </c>
      <c r="D22" s="28">
        <f>C5</f>
        <v>243</v>
      </c>
      <c r="E22" s="29" t="s">
        <v>40</v>
      </c>
    </row>
    <row r="23" spans="2:5" ht="18" x14ac:dyDescent="0.35">
      <c r="B23" s="23"/>
      <c r="C23" s="24" t="s">
        <v>188</v>
      </c>
      <c r="D23" s="28">
        <f>D5</f>
        <v>212</v>
      </c>
      <c r="E23" s="29" t="s">
        <v>41</v>
      </c>
    </row>
    <row r="24" spans="2:5" ht="18" x14ac:dyDescent="0.35">
      <c r="B24" s="74"/>
      <c r="C24" s="24" t="s">
        <v>189</v>
      </c>
      <c r="D24" s="75">
        <f>D22/D20</f>
        <v>0.53289473684210531</v>
      </c>
      <c r="E24" s="29" t="s">
        <v>50</v>
      </c>
    </row>
    <row r="25" spans="2:5" ht="18" x14ac:dyDescent="0.35">
      <c r="B25" s="74"/>
      <c r="C25" s="24" t="s">
        <v>190</v>
      </c>
      <c r="D25" s="37">
        <f>D23/D21</f>
        <v>0.61449275362318845</v>
      </c>
      <c r="E25" s="29" t="s">
        <v>51</v>
      </c>
    </row>
    <row r="26" spans="2:5" ht="31.5" customHeight="1" x14ac:dyDescent="0.25">
      <c r="B26" s="23"/>
      <c r="C26" s="76" t="s">
        <v>111</v>
      </c>
      <c r="D26" s="77">
        <f>(D22+D23)/(D20+D21)</f>
        <v>0.56803995006242203</v>
      </c>
      <c r="E26" s="78" t="s">
        <v>112</v>
      </c>
    </row>
    <row r="27" spans="2:5" ht="18" x14ac:dyDescent="0.35">
      <c r="B27" s="23"/>
      <c r="C27" s="24" t="s">
        <v>168</v>
      </c>
      <c r="D27" s="37">
        <f>(D24-D25)/SQRT(D26*(1-D26)*(1/D20+1/D21))</f>
        <v>-2.308575501597427</v>
      </c>
      <c r="E27" s="29" t="s">
        <v>113</v>
      </c>
    </row>
    <row r="28" spans="2:5" x14ac:dyDescent="0.25">
      <c r="B28" s="23"/>
      <c r="C28" s="23"/>
      <c r="D28" s="23"/>
      <c r="E28" s="23"/>
    </row>
    <row r="29" spans="2:5" x14ac:dyDescent="0.25">
      <c r="B29" s="74"/>
      <c r="C29" s="23" t="s">
        <v>58</v>
      </c>
      <c r="D29" s="23"/>
      <c r="E29" s="23"/>
    </row>
    <row r="30" spans="2:5" x14ac:dyDescent="0.25">
      <c r="B30" s="36" t="s">
        <v>7</v>
      </c>
      <c r="C30" s="24" t="s">
        <v>6</v>
      </c>
      <c r="D30" s="75">
        <f>2*(1-_xlfn.NORM.S.DIST(ABS(D27),TRUE))</f>
        <v>2.0967148691715121E-2</v>
      </c>
      <c r="E30" s="79" t="s">
        <v>52</v>
      </c>
    </row>
    <row r="31" spans="2:5" ht="18" x14ac:dyDescent="0.35">
      <c r="B31" s="36" t="s">
        <v>8</v>
      </c>
      <c r="C31" s="24" t="s">
        <v>191</v>
      </c>
      <c r="D31" s="37">
        <f>_xlfn.NORM.S.INV(D17/2)</f>
        <v>-1.9599639845400538</v>
      </c>
      <c r="E31" s="29" t="s">
        <v>53</v>
      </c>
    </row>
    <row r="32" spans="2:5" ht="18" x14ac:dyDescent="0.35">
      <c r="B32" s="23"/>
      <c r="C32" s="24" t="s">
        <v>169</v>
      </c>
      <c r="D32" s="37">
        <f>_xlfn.NORM.S.INV(1-D17/2)</f>
        <v>1.9599639845400536</v>
      </c>
      <c r="E32" s="29" t="s">
        <v>54</v>
      </c>
    </row>
    <row r="33" spans="2:5" x14ac:dyDescent="0.25">
      <c r="B33" s="7"/>
      <c r="C33" s="7"/>
    </row>
    <row r="34" spans="2:5" x14ac:dyDescent="0.25">
      <c r="B34" s="38" t="s">
        <v>46</v>
      </c>
      <c r="C34" s="39"/>
      <c r="D34" s="39"/>
      <c r="E34" s="39"/>
    </row>
    <row r="35" spans="2:5" ht="18" x14ac:dyDescent="0.35">
      <c r="B35" s="40" t="s">
        <v>7</v>
      </c>
      <c r="C35" s="39" t="s">
        <v>192</v>
      </c>
      <c r="D35" s="39"/>
      <c r="E35" s="39"/>
    </row>
    <row r="36" spans="2:5" ht="18" x14ac:dyDescent="0.35">
      <c r="B36" s="40" t="s">
        <v>8</v>
      </c>
      <c r="C36" s="39" t="s">
        <v>193</v>
      </c>
      <c r="D36" s="39"/>
      <c r="E36" s="80"/>
    </row>
    <row r="37" spans="2:5" x14ac:dyDescent="0.25">
      <c r="B37" s="7"/>
      <c r="C37" s="81"/>
      <c r="E37" s="26"/>
    </row>
    <row r="38" spans="2:5" x14ac:dyDescent="0.25">
      <c r="B38" s="7"/>
      <c r="C38" s="7"/>
      <c r="E38" s="26"/>
    </row>
    <row r="39" spans="2:5" x14ac:dyDescent="0.25">
      <c r="B39" s="7"/>
      <c r="C39" s="7"/>
    </row>
    <row r="40" spans="2:5" x14ac:dyDescent="0.25">
      <c r="B40" s="7"/>
      <c r="C40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4AE6-7FC8-42AE-B705-3A1B01FF3C10}">
  <dimension ref="A1:E40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3.28515625" style="7" customWidth="1"/>
    <col min="2" max="2" width="36.42578125" style="6" customWidth="1"/>
    <col min="3" max="3" width="25.7109375" style="6" customWidth="1"/>
    <col min="4" max="4" width="18.85546875" style="7" customWidth="1"/>
    <col min="5" max="5" width="49.42578125" style="7" customWidth="1"/>
    <col min="6" max="16384" width="9.140625" style="7"/>
  </cols>
  <sheetData>
    <row r="1" spans="1:5" x14ac:dyDescent="0.25">
      <c r="A1" s="7" t="s">
        <v>161</v>
      </c>
    </row>
    <row r="2" spans="1:5" x14ac:dyDescent="0.25">
      <c r="A2" s="4"/>
    </row>
    <row r="3" spans="1:5" x14ac:dyDescent="0.25">
      <c r="C3" s="55" t="s">
        <v>101</v>
      </c>
      <c r="D3" s="55" t="s">
        <v>100</v>
      </c>
    </row>
    <row r="4" spans="1:5" ht="26.25" customHeight="1" x14ac:dyDescent="0.25">
      <c r="B4" s="68" t="s">
        <v>115</v>
      </c>
      <c r="C4" s="82">
        <v>15596</v>
      </c>
      <c r="D4" s="82">
        <v>25789</v>
      </c>
    </row>
    <row r="5" spans="1:5" x14ac:dyDescent="0.25">
      <c r="B5" s="68" t="s">
        <v>114</v>
      </c>
      <c r="C5" s="82">
        <v>123</v>
      </c>
      <c r="D5" s="82">
        <v>167</v>
      </c>
    </row>
    <row r="7" spans="1:5" x14ac:dyDescent="0.25">
      <c r="B7" s="10" t="s">
        <v>42</v>
      </c>
      <c r="C7" s="11"/>
      <c r="D7" s="11"/>
      <c r="E7" s="11"/>
    </row>
    <row r="8" spans="1:5" ht="18" x14ac:dyDescent="0.35">
      <c r="B8" s="11"/>
      <c r="C8" s="11" t="s">
        <v>184</v>
      </c>
      <c r="D8" s="11"/>
      <c r="E8" s="11"/>
    </row>
    <row r="9" spans="1:5" ht="18" x14ac:dyDescent="0.35">
      <c r="B9" s="11"/>
      <c r="C9" s="11" t="s">
        <v>185</v>
      </c>
      <c r="D9" s="11"/>
      <c r="E9" s="11"/>
    </row>
    <row r="10" spans="1:5" x14ac:dyDescent="0.25">
      <c r="B10" s="7"/>
      <c r="C10" s="7"/>
    </row>
    <row r="11" spans="1:5" x14ac:dyDescent="0.25">
      <c r="B11" s="15" t="s">
        <v>43</v>
      </c>
      <c r="C11" s="16"/>
      <c r="D11" s="16"/>
      <c r="E11" s="16"/>
    </row>
    <row r="12" spans="1:5" x14ac:dyDescent="0.25">
      <c r="B12" s="70"/>
      <c r="C12" s="16" t="s">
        <v>5</v>
      </c>
      <c r="D12" s="16"/>
      <c r="E12" s="16"/>
    </row>
    <row r="13" spans="1:5" x14ac:dyDescent="0.25">
      <c r="B13" s="70"/>
      <c r="C13" s="71" t="s">
        <v>36</v>
      </c>
      <c r="D13" s="16"/>
      <c r="E13" s="16"/>
    </row>
    <row r="14" spans="1:5" x14ac:dyDescent="0.25">
      <c r="B14" s="70"/>
      <c r="C14" s="71" t="s">
        <v>37</v>
      </c>
      <c r="D14" s="16"/>
      <c r="E14" s="16"/>
    </row>
    <row r="16" spans="1:5" x14ac:dyDescent="0.25">
      <c r="B16" s="19" t="s">
        <v>44</v>
      </c>
      <c r="C16" s="72"/>
      <c r="D16" s="20"/>
      <c r="E16" s="20"/>
    </row>
    <row r="17" spans="2:5" x14ac:dyDescent="0.25">
      <c r="B17" s="19"/>
      <c r="C17" s="73" t="s">
        <v>186</v>
      </c>
      <c r="D17" s="20">
        <f>0.05</f>
        <v>0.05</v>
      </c>
      <c r="E17" s="20"/>
    </row>
    <row r="18" spans="2:5" x14ac:dyDescent="0.25">
      <c r="C18" s="7"/>
    </row>
    <row r="19" spans="2:5" x14ac:dyDescent="0.25">
      <c r="B19" s="27" t="s">
        <v>45</v>
      </c>
      <c r="C19" s="23"/>
      <c r="D19" s="23"/>
      <c r="E19" s="23"/>
    </row>
    <row r="20" spans="2:5" ht="18" x14ac:dyDescent="0.35">
      <c r="B20" s="74"/>
      <c r="C20" s="24" t="s">
        <v>164</v>
      </c>
      <c r="D20" s="28">
        <f>C4</f>
        <v>15596</v>
      </c>
      <c r="E20" s="29" t="s">
        <v>38</v>
      </c>
    </row>
    <row r="21" spans="2:5" ht="18" x14ac:dyDescent="0.35">
      <c r="B21" s="23"/>
      <c r="C21" s="24" t="s">
        <v>166</v>
      </c>
      <c r="D21" s="28">
        <f>D4</f>
        <v>25789</v>
      </c>
      <c r="E21" s="29" t="s">
        <v>39</v>
      </c>
    </row>
    <row r="22" spans="2:5" ht="18" x14ac:dyDescent="0.35">
      <c r="B22" s="23"/>
      <c r="C22" s="24" t="s">
        <v>187</v>
      </c>
      <c r="D22" s="28">
        <f>C5</f>
        <v>123</v>
      </c>
      <c r="E22" s="29" t="s">
        <v>40</v>
      </c>
    </row>
    <row r="23" spans="2:5" ht="18" x14ac:dyDescent="0.35">
      <c r="B23" s="23"/>
      <c r="C23" s="24" t="s">
        <v>188</v>
      </c>
      <c r="D23" s="28">
        <f>D5</f>
        <v>167</v>
      </c>
      <c r="E23" s="29" t="s">
        <v>41</v>
      </c>
    </row>
    <row r="24" spans="2:5" ht="18" x14ac:dyDescent="0.35">
      <c r="B24" s="74"/>
      <c r="C24" s="24" t="s">
        <v>189</v>
      </c>
      <c r="D24" s="75">
        <f>D22/D20</f>
        <v>7.8866375993844572E-3</v>
      </c>
      <c r="E24" s="29" t="s">
        <v>50</v>
      </c>
    </row>
    <row r="25" spans="2:5" ht="18" x14ac:dyDescent="0.35">
      <c r="B25" s="74"/>
      <c r="C25" s="24" t="s">
        <v>190</v>
      </c>
      <c r="D25" s="37">
        <f>D23/D21</f>
        <v>6.4756291442087709E-3</v>
      </c>
      <c r="E25" s="29" t="s">
        <v>51</v>
      </c>
    </row>
    <row r="26" spans="2:5" ht="31.5" customHeight="1" x14ac:dyDescent="0.25">
      <c r="B26" s="23"/>
      <c r="C26" s="76" t="s">
        <v>111</v>
      </c>
      <c r="D26" s="77">
        <f>(D22+D23)/(D20+D21)</f>
        <v>7.007369819983086E-3</v>
      </c>
      <c r="E26" s="78" t="s">
        <v>112</v>
      </c>
    </row>
    <row r="27" spans="2:5" ht="18" x14ac:dyDescent="0.35">
      <c r="B27" s="23"/>
      <c r="C27" s="24" t="s">
        <v>168</v>
      </c>
      <c r="D27" s="37">
        <f>(D24-D25)/SQRT(D26*(1-D26)*(1/D20+1/D21))</f>
        <v>1.6675599994358881</v>
      </c>
      <c r="E27" s="29" t="s">
        <v>113</v>
      </c>
    </row>
    <row r="28" spans="2:5" x14ac:dyDescent="0.25">
      <c r="B28" s="23"/>
      <c r="C28" s="23"/>
      <c r="D28" s="23"/>
      <c r="E28" s="23"/>
    </row>
    <row r="29" spans="2:5" x14ac:dyDescent="0.25">
      <c r="B29" s="74"/>
      <c r="C29" s="23" t="s">
        <v>58</v>
      </c>
      <c r="D29" s="23"/>
      <c r="E29" s="23"/>
    </row>
    <row r="30" spans="2:5" x14ac:dyDescent="0.25">
      <c r="B30" s="36" t="s">
        <v>7</v>
      </c>
      <c r="C30" s="24" t="s">
        <v>6</v>
      </c>
      <c r="D30" s="75">
        <f>2*(1-_xlfn.NORM.S.DIST(ABS(D27),TRUE))</f>
        <v>9.5403104439653497E-2</v>
      </c>
      <c r="E30" s="79" t="s">
        <v>52</v>
      </c>
    </row>
    <row r="31" spans="2:5" ht="18" x14ac:dyDescent="0.35">
      <c r="B31" s="36" t="s">
        <v>8</v>
      </c>
      <c r="C31" s="24" t="s">
        <v>191</v>
      </c>
      <c r="D31" s="37">
        <f>_xlfn.NORM.S.INV(D17/2)</f>
        <v>-1.9599639845400538</v>
      </c>
      <c r="E31" s="29" t="s">
        <v>53</v>
      </c>
    </row>
    <row r="32" spans="2:5" ht="18" x14ac:dyDescent="0.35">
      <c r="B32" s="23"/>
      <c r="C32" s="24" t="s">
        <v>169</v>
      </c>
      <c r="D32" s="37">
        <f>_xlfn.NORM.S.INV(1-D17/2)</f>
        <v>1.9599639845400536</v>
      </c>
      <c r="E32" s="29" t="s">
        <v>54</v>
      </c>
    </row>
    <row r="33" spans="2:5" x14ac:dyDescent="0.25">
      <c r="B33" s="7"/>
      <c r="C33" s="7"/>
    </row>
    <row r="34" spans="2:5" x14ac:dyDescent="0.25">
      <c r="B34" s="38" t="s">
        <v>46</v>
      </c>
      <c r="C34" s="39"/>
      <c r="D34" s="39"/>
      <c r="E34" s="39"/>
    </row>
    <row r="35" spans="2:5" ht="18" x14ac:dyDescent="0.35">
      <c r="B35" s="40" t="s">
        <v>7</v>
      </c>
      <c r="C35" s="39" t="s">
        <v>192</v>
      </c>
      <c r="D35" s="39"/>
      <c r="E35" s="39"/>
    </row>
    <row r="36" spans="2:5" ht="18" x14ac:dyDescent="0.35">
      <c r="B36" s="40" t="s">
        <v>8</v>
      </c>
      <c r="C36" s="39" t="s">
        <v>193</v>
      </c>
      <c r="D36" s="39"/>
      <c r="E36" s="80"/>
    </row>
    <row r="37" spans="2:5" x14ac:dyDescent="0.25">
      <c r="B37" s="7"/>
      <c r="C37" s="81"/>
      <c r="E37" s="26"/>
    </row>
    <row r="38" spans="2:5" x14ac:dyDescent="0.25">
      <c r="B38" s="7"/>
      <c r="C38" s="7"/>
      <c r="E38" s="26"/>
    </row>
    <row r="39" spans="2:5" x14ac:dyDescent="0.25">
      <c r="B39" s="7"/>
      <c r="C39" s="7"/>
    </row>
    <row r="40" spans="2:5" x14ac:dyDescent="0.25">
      <c r="B40" s="7"/>
      <c r="C4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Example 1</vt:lpstr>
      <vt:lpstr>Z table book 1</vt:lpstr>
      <vt:lpstr>X1</vt:lpstr>
      <vt:lpstr>X2</vt:lpstr>
      <vt:lpstr>Example 2</vt:lpstr>
      <vt:lpstr>Z table book 2</vt:lpstr>
      <vt:lpstr>X3</vt:lpstr>
      <vt:lpstr>X4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cp:lastPrinted>2019-07-23T16:53:25Z</cp:lastPrinted>
  <dcterms:created xsi:type="dcterms:W3CDTF">2017-03-16T12:11:12Z</dcterms:created>
  <dcterms:modified xsi:type="dcterms:W3CDTF">2020-09-16T10:39:22Z</dcterms:modified>
</cp:coreProperties>
</file>